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2dc01\corp_affairs$\Livelink Exclusions\Intelligence\SOMEP 2025\02. Workforce Report\11. Final reference tables\"/>
    </mc:Choice>
  </mc:AlternateContent>
  <xr:revisionPtr revIDLastSave="0" documentId="13_ncr:1_{EBA71311-3CC7-43E1-8CEC-82EB37A81D00}" xr6:coauthVersionLast="47" xr6:coauthVersionMax="47" xr10:uidLastSave="{00000000-0000-0000-0000-000000000000}"/>
  <bookViews>
    <workbookView xWindow="-108" yWindow="-108" windowWidth="23256" windowHeight="13896" xr2:uid="{00000000-000D-0000-FFFF-FFFF00000000}"/>
  </bookViews>
  <sheets>
    <sheet name="Introduction_DrsInTraining" sheetId="115" r:id="rId1"/>
    <sheet name="Table of contents" sheetId="114"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 name="Table 10" sheetId="10" r:id="rId12"/>
    <sheet name="Table 11" sheetId="11" r:id="rId13"/>
    <sheet name="Table 12" sheetId="12" r:id="rId14"/>
    <sheet name="Table 13" sheetId="13" r:id="rId15"/>
    <sheet name="Table 14" sheetId="14" r:id="rId16"/>
    <sheet name="Table 15" sheetId="15" r:id="rId17"/>
    <sheet name="Table 16" sheetId="16" r:id="rId18"/>
    <sheet name="Table 17" sheetId="17" r:id="rId19"/>
    <sheet name="Table 18" sheetId="18" r:id="rId20"/>
    <sheet name="Table 19" sheetId="19" r:id="rId21"/>
    <sheet name="Table 20" sheetId="20" r:id="rId22"/>
    <sheet name="Table 21" sheetId="21" r:id="rId23"/>
    <sheet name="Table 22" sheetId="22" r:id="rId24"/>
    <sheet name="Table 23" sheetId="23" r:id="rId25"/>
    <sheet name="Table 24" sheetId="24" r:id="rId26"/>
    <sheet name="Table 25" sheetId="25" r:id="rId27"/>
    <sheet name="Table 26" sheetId="26" r:id="rId28"/>
    <sheet name="Table 27" sheetId="27" r:id="rId29"/>
    <sheet name="Table 28" sheetId="28" r:id="rId30"/>
    <sheet name="Table 29" sheetId="29" r:id="rId31"/>
    <sheet name="Table 30" sheetId="30" r:id="rId32"/>
    <sheet name="Table 31" sheetId="31" r:id="rId33"/>
    <sheet name="Table 32" sheetId="32" r:id="rId34"/>
    <sheet name="Table 33" sheetId="33" r:id="rId35"/>
    <sheet name="Table 34" sheetId="34" r:id="rId36"/>
    <sheet name="Table 35" sheetId="35" r:id="rId37"/>
    <sheet name="Table 36" sheetId="36" r:id="rId38"/>
    <sheet name="Table 37" sheetId="37" r:id="rId39"/>
    <sheet name="Table 38" sheetId="38" r:id="rId40"/>
    <sheet name="Table 39" sheetId="39" r:id="rId41"/>
    <sheet name="Table 40" sheetId="40" r:id="rId42"/>
    <sheet name="Table 41" sheetId="41" r:id="rId43"/>
    <sheet name="Table 42" sheetId="42" r:id="rId44"/>
    <sheet name="Table 43" sheetId="43" r:id="rId45"/>
    <sheet name="Table 44" sheetId="44" r:id="rId46"/>
    <sheet name="Table 45" sheetId="45" r:id="rId47"/>
    <sheet name="Table 46" sheetId="46" r:id="rId48"/>
    <sheet name="Table 47" sheetId="47" r:id="rId49"/>
    <sheet name="Table 48" sheetId="48" r:id="rId50"/>
    <sheet name="Table 49" sheetId="49" r:id="rId51"/>
    <sheet name="Table 50" sheetId="50" r:id="rId52"/>
    <sheet name="Table 51" sheetId="51" r:id="rId53"/>
    <sheet name="Table 52" sheetId="52" r:id="rId54"/>
    <sheet name="Table 53" sheetId="53" r:id="rId55"/>
    <sheet name="Table 54" sheetId="54" r:id="rId56"/>
    <sheet name="Table 55" sheetId="55" r:id="rId57"/>
    <sheet name="Table 56" sheetId="56" r:id="rId58"/>
    <sheet name="Table 57" sheetId="57" r:id="rId59"/>
    <sheet name="Table 58" sheetId="58" r:id="rId60"/>
    <sheet name="Table 59" sheetId="59" r:id="rId61"/>
    <sheet name="Table 60" sheetId="60" r:id="rId62"/>
    <sheet name="Table 61" sheetId="61" r:id="rId63"/>
    <sheet name="Table 62" sheetId="62" r:id="rId64"/>
    <sheet name="Table 63" sheetId="63" r:id="rId65"/>
    <sheet name="Table 64" sheetId="64" r:id="rId66"/>
    <sheet name="Table 65" sheetId="65" r:id="rId67"/>
    <sheet name="Table 66" sheetId="66" r:id="rId68"/>
    <sheet name="Table 67" sheetId="67" r:id="rId69"/>
    <sheet name="Table 68" sheetId="68" r:id="rId70"/>
    <sheet name="Table 69" sheetId="69" r:id="rId71"/>
    <sheet name="Table 70" sheetId="70" r:id="rId72"/>
    <sheet name="Table 71" sheetId="71" r:id="rId73"/>
    <sheet name="Table 72" sheetId="72" r:id="rId74"/>
    <sheet name="Table 73" sheetId="73" r:id="rId75"/>
    <sheet name="Table 74" sheetId="74" r:id="rId76"/>
    <sheet name="Table 75" sheetId="75" r:id="rId77"/>
    <sheet name="Table 76" sheetId="76" r:id="rId78"/>
    <sheet name="Table 77" sheetId="77" r:id="rId79"/>
    <sheet name="Table 78" sheetId="78" r:id="rId80"/>
    <sheet name="Table 79" sheetId="79" r:id="rId81"/>
    <sheet name="Table 80" sheetId="80" r:id="rId82"/>
    <sheet name="Table 81" sheetId="81" r:id="rId83"/>
    <sheet name="Table 82" sheetId="82" r:id="rId84"/>
    <sheet name="Table 83" sheetId="83" r:id="rId85"/>
    <sheet name="Table 84" sheetId="84" r:id="rId86"/>
    <sheet name="Table 85" sheetId="85" r:id="rId87"/>
    <sheet name="Table 86" sheetId="86" r:id="rId88"/>
    <sheet name="Table 87" sheetId="87" r:id="rId89"/>
    <sheet name="Table 88" sheetId="88" r:id="rId90"/>
    <sheet name="Table 89" sheetId="89" r:id="rId91"/>
    <sheet name="Table 90" sheetId="90" r:id="rId92"/>
    <sheet name="Table 91" sheetId="91" r:id="rId93"/>
    <sheet name="Table 92" sheetId="92" r:id="rId94"/>
    <sheet name="Table 93" sheetId="93" r:id="rId95"/>
    <sheet name="Table 94" sheetId="94" r:id="rId96"/>
    <sheet name="Table 95" sheetId="95" r:id="rId97"/>
    <sheet name="Table 96" sheetId="96" r:id="rId98"/>
    <sheet name="Table 97" sheetId="97" r:id="rId99"/>
    <sheet name="Table 98" sheetId="98" r:id="rId100"/>
    <sheet name="Table 99" sheetId="99" r:id="rId101"/>
    <sheet name="Table 100" sheetId="100" r:id="rId102"/>
    <sheet name="Table 101" sheetId="101" r:id="rId103"/>
    <sheet name="Table 102" sheetId="102" r:id="rId104"/>
    <sheet name="Table 103" sheetId="103" r:id="rId105"/>
    <sheet name="Table 104" sheetId="104" r:id="rId106"/>
    <sheet name="Table 105" sheetId="105" r:id="rId107"/>
    <sheet name="Table 106" sheetId="106" r:id="rId108"/>
    <sheet name="Table 107" sheetId="107" r:id="rId109"/>
    <sheet name="Table 108" sheetId="108" r:id="rId110"/>
    <sheet name="Table 109" sheetId="109" r:id="rId111"/>
    <sheet name="Table 110" sheetId="110" r:id="rId112"/>
    <sheet name="Table 111" sheetId="111" r:id="rId113"/>
    <sheet name="Table 112" sheetId="112" r:id="rId114"/>
    <sheet name="Table 113" sheetId="113" r:id="rId115"/>
  </sheets>
  <definedNames>
    <definedName name="Counts" localSheetId="0">#REF!</definedName>
    <definedName name="Counts">#REF!</definedName>
    <definedName name="Note">#REF!</definedName>
    <definedName name="Note_label" localSheetId="0">#REF!</definedName>
    <definedName name="Note_label">#REF!</definedName>
    <definedName name="Notes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114" l="1"/>
  <c r="A114" i="114"/>
  <c r="A113" i="114"/>
  <c r="A112" i="114"/>
  <c r="A111" i="114"/>
  <c r="A110" i="114"/>
  <c r="A109" i="114"/>
  <c r="A108" i="114"/>
  <c r="A107" i="114"/>
  <c r="A106" i="114"/>
  <c r="A105" i="114"/>
  <c r="A104" i="114"/>
  <c r="A103" i="114"/>
  <c r="A102" i="114"/>
  <c r="A101" i="114"/>
  <c r="A100" i="114"/>
  <c r="A99" i="114"/>
  <c r="A98" i="114"/>
  <c r="A97" i="114"/>
  <c r="A96" i="114"/>
  <c r="A95" i="114"/>
  <c r="A94" i="114"/>
  <c r="A93" i="114"/>
  <c r="A92" i="114"/>
  <c r="A91" i="114"/>
  <c r="A90" i="114"/>
  <c r="A89" i="114"/>
  <c r="A88" i="114"/>
  <c r="A87" i="114"/>
  <c r="A86" i="114"/>
  <c r="A85" i="114"/>
  <c r="A84" i="114"/>
  <c r="A83" i="114"/>
  <c r="A82" i="114"/>
  <c r="A81" i="114"/>
  <c r="A80" i="114"/>
  <c r="A79" i="114"/>
  <c r="A78" i="114"/>
  <c r="A77" i="114"/>
  <c r="A76" i="114"/>
  <c r="A75" i="114"/>
  <c r="A74" i="114"/>
  <c r="A73" i="114"/>
  <c r="A72" i="114"/>
  <c r="A71" i="114"/>
  <c r="A70" i="114"/>
  <c r="A69" i="114"/>
  <c r="A68" i="114"/>
  <c r="A67" i="114"/>
  <c r="A66" i="114"/>
  <c r="A65" i="114"/>
  <c r="A64" i="114"/>
  <c r="A63" i="114"/>
  <c r="A62" i="114"/>
  <c r="A61" i="114"/>
  <c r="A60" i="114"/>
  <c r="A59" i="114"/>
  <c r="A58" i="114"/>
  <c r="A57" i="114"/>
  <c r="A56" i="114"/>
  <c r="A55" i="114"/>
  <c r="A54" i="114"/>
  <c r="A53" i="114"/>
  <c r="A52" i="114"/>
  <c r="A51" i="114"/>
  <c r="A50" i="114"/>
  <c r="A49" i="114"/>
  <c r="A48" i="114"/>
  <c r="A47" i="114"/>
  <c r="A46" i="114"/>
  <c r="A45" i="114"/>
  <c r="A44" i="114"/>
  <c r="A43" i="114"/>
  <c r="A42" i="114"/>
  <c r="A41" i="114"/>
  <c r="A40" i="114"/>
  <c r="A39" i="114"/>
  <c r="A38" i="114"/>
  <c r="A37" i="114"/>
  <c r="A36" i="114"/>
  <c r="A35" i="114"/>
  <c r="A34" i="114"/>
  <c r="A33" i="114"/>
  <c r="A32" i="114"/>
  <c r="A31" i="114"/>
  <c r="A30" i="114"/>
  <c r="A29" i="114"/>
  <c r="A28" i="114"/>
  <c r="A27" i="114"/>
  <c r="A26" i="114"/>
  <c r="A25" i="114"/>
  <c r="A24" i="114"/>
  <c r="A23" i="114"/>
  <c r="A22" i="114"/>
  <c r="A21" i="114"/>
  <c r="A20" i="114"/>
  <c r="A19" i="114"/>
  <c r="A18" i="114"/>
  <c r="A17" i="114"/>
  <c r="A16" i="114"/>
  <c r="A15" i="114"/>
  <c r="A14" i="114"/>
  <c r="A13" i="114"/>
  <c r="A12" i="114"/>
  <c r="A11" i="114"/>
  <c r="A10" i="114"/>
  <c r="A9" i="114"/>
  <c r="A8" i="114"/>
  <c r="A7" i="114"/>
  <c r="A6" i="114"/>
  <c r="A5" i="114"/>
  <c r="A4" i="114"/>
  <c r="A3" i="114"/>
  <c r="A5" i="113"/>
  <c r="A5" i="112"/>
  <c r="A5" i="111"/>
  <c r="A5" i="110"/>
  <c r="A5" i="109"/>
  <c r="A5" i="108"/>
  <c r="A5" i="107"/>
  <c r="A5" i="106"/>
  <c r="A5" i="105"/>
  <c r="A5" i="104"/>
  <c r="A5" i="103"/>
  <c r="A5" i="102"/>
  <c r="A5" i="101"/>
  <c r="A5" i="100"/>
  <c r="A5" i="99"/>
  <c r="A5" i="98"/>
  <c r="A5" i="97"/>
  <c r="A5" i="96"/>
  <c r="A5" i="95"/>
  <c r="A5" i="94"/>
  <c r="A5" i="93"/>
  <c r="A5" i="92"/>
  <c r="A5" i="91"/>
  <c r="A5" i="90"/>
  <c r="A5" i="89"/>
  <c r="A5" i="88"/>
  <c r="A5" i="87"/>
  <c r="A5" i="86"/>
  <c r="A5" i="85"/>
  <c r="A5" i="84"/>
  <c r="A5" i="83"/>
  <c r="A5" i="82"/>
  <c r="A5" i="81"/>
  <c r="A5" i="80"/>
  <c r="A5" i="79"/>
  <c r="A5" i="78"/>
  <c r="A5" i="77"/>
  <c r="A5" i="76"/>
  <c r="A5" i="75"/>
  <c r="A5" i="74"/>
  <c r="A5" i="73"/>
  <c r="A5" i="72"/>
  <c r="A5" i="71"/>
  <c r="A5" i="70"/>
  <c r="A5" i="69"/>
  <c r="A5" i="68"/>
  <c r="A5" i="67"/>
  <c r="A5" i="66"/>
  <c r="A5" i="65"/>
  <c r="A5" i="64"/>
  <c r="A5" i="63"/>
  <c r="A5" i="62"/>
  <c r="A5" i="61"/>
  <c r="A5" i="60"/>
  <c r="A5" i="59"/>
  <c r="A5" i="58"/>
  <c r="A5" i="57"/>
  <c r="A5" i="56"/>
  <c r="A5" i="55"/>
  <c r="A5" i="54"/>
  <c r="A5" i="53"/>
  <c r="A5" i="52"/>
  <c r="A5" i="51"/>
  <c r="A5" i="50"/>
  <c r="A5" i="49"/>
  <c r="A5" i="48"/>
  <c r="A5" i="47"/>
  <c r="A5" i="46"/>
  <c r="A5" i="45"/>
  <c r="A5" i="44"/>
  <c r="A5" i="43"/>
  <c r="A5" i="42"/>
  <c r="A5" i="41"/>
  <c r="A5" i="40"/>
  <c r="A5" i="39"/>
  <c r="A5" i="38"/>
  <c r="A5" i="37"/>
  <c r="A5" i="36"/>
  <c r="A5" i="35"/>
  <c r="A5" i="34"/>
  <c r="A5" i="33"/>
  <c r="A5" i="32"/>
  <c r="A5" i="31"/>
  <c r="A5" i="30"/>
  <c r="A5" i="29"/>
  <c r="A5" i="28"/>
  <c r="A5" i="27"/>
  <c r="A5" i="26"/>
  <c r="A5" i="25"/>
  <c r="A5" i="24"/>
  <c r="A5" i="23"/>
  <c r="A5" i="22"/>
  <c r="A5" i="21"/>
  <c r="A5" i="20"/>
  <c r="A5" i="19"/>
  <c r="A5" i="18"/>
  <c r="A5" i="17"/>
  <c r="A5" i="16"/>
  <c r="A5" i="15"/>
  <c r="A5" i="14"/>
  <c r="A5" i="13"/>
  <c r="A5" i="12"/>
  <c r="A5" i="11"/>
  <c r="A5" i="10"/>
  <c r="A5" i="9"/>
  <c r="A5" i="8"/>
  <c r="A5" i="7"/>
  <c r="A5" i="6"/>
  <c r="A5" i="5"/>
  <c r="A5" i="4"/>
  <c r="A5" i="3"/>
  <c r="A5" i="2"/>
  <c r="A5" i="1"/>
</calcChain>
</file>

<file path=xl/sharedStrings.xml><?xml version="1.0" encoding="utf-8"?>
<sst xmlns="http://schemas.openxmlformats.org/spreadsheetml/2006/main" count="8553" uniqueCount="347">
  <si>
    <t>2012</t>
  </si>
  <si>
    <t>2013</t>
  </si>
  <si>
    <t>2014</t>
  </si>
  <si>
    <t>2015</t>
  </si>
  <si>
    <t>2016</t>
  </si>
  <si>
    <t>2017</t>
  </si>
  <si>
    <t>2018</t>
  </si>
  <si>
    <t>2019</t>
  </si>
  <si>
    <t>2020</t>
  </si>
  <si>
    <t>2021</t>
  </si>
  <si>
    <t>2022</t>
  </si>
  <si>
    <t>2023</t>
  </si>
  <si>
    <t>2024</t>
  </si>
  <si>
    <t>20-29</t>
  </si>
  <si>
    <t>30-39</t>
  </si>
  <si>
    <t>40 or more</t>
  </si>
  <si>
    <t>Total</t>
  </si>
  <si>
    <t>2012-13</t>
  </si>
  <si>
    <t>2013-14</t>
  </si>
  <si>
    <t>2014-15</t>
  </si>
  <si>
    <t>2015-16</t>
  </si>
  <si>
    <t>2016-17</t>
  </si>
  <si>
    <t>2017-18</t>
  </si>
  <si>
    <t>2018-19</t>
  </si>
  <si>
    <t>2019-20</t>
  </si>
  <si>
    <t>2020-21</t>
  </si>
  <si>
    <t>2021-22</t>
  </si>
  <si>
    <t>2022-23</t>
  </si>
  <si>
    <t>2023-24</t>
  </si>
  <si>
    <t>2020-24</t>
  </si>
  <si>
    <t>2012-24</t>
  </si>
  <si>
    <t>Table 1</t>
  </si>
  <si>
    <t>Doctors in training</t>
  </si>
  <si>
    <t>by age</t>
  </si>
  <si>
    <t>Number of doctors</t>
  </si>
  <si>
    <t>% of doctors</t>
  </si>
  <si>
    <t>Year-on-year % changes</t>
  </si>
  <si>
    <t>5 yr</t>
  </si>
  <si>
    <t>13 yr</t>
  </si>
  <si>
    <t/>
  </si>
  <si>
    <t>Notes</t>
  </si>
  <si>
    <t>Sources: The General Medical Council (GMC) List of Registered Medical Practitioners (LRMP) and national training survey (NTS) census records.</t>
  </si>
  <si>
    <t>Trainees were licensed on 31 December each year and included in the NTS census of March of the following year.</t>
  </si>
  <si>
    <t>Doctors granted temporary emergency registration under Section 18a of the Medical Act (1983) were not included in counts.</t>
  </si>
  <si>
    <t>Female</t>
  </si>
  <si>
    <t>Male</t>
  </si>
  <si>
    <t>Table 2</t>
  </si>
  <si>
    <t>by gender</t>
  </si>
  <si>
    <t>Asian or Asian British</t>
  </si>
  <si>
    <t>Black or Black British</t>
  </si>
  <si>
    <t>Mixed</t>
  </si>
  <si>
    <t>White</t>
  </si>
  <si>
    <t>Other</t>
  </si>
  <si>
    <t>Not recorded</t>
  </si>
  <si>
    <t>Table 3</t>
  </si>
  <si>
    <t>by ethnicity</t>
  </si>
  <si>
    <t>UK</t>
  </si>
  <si>
    <t>Non-UK</t>
  </si>
  <si>
    <t>Table 4</t>
  </si>
  <si>
    <t>by PMQ</t>
  </si>
  <si>
    <t>Female, 20-29</t>
  </si>
  <si>
    <t>Female, 30-39</t>
  </si>
  <si>
    <t>Female, 40 or more</t>
  </si>
  <si>
    <t>Male, 20-29</t>
  </si>
  <si>
    <t>Male, 30-39</t>
  </si>
  <si>
    <t>Male, 40 or more</t>
  </si>
  <si>
    <t>Table 5</t>
  </si>
  <si>
    <t>The % of doctors table shows the proportion in each age group for each gender.</t>
  </si>
  <si>
    <t>Female, UK</t>
  </si>
  <si>
    <t>Female, Non-UK</t>
  </si>
  <si>
    <t>Male, UK</t>
  </si>
  <si>
    <t>Male, Non-UK</t>
  </si>
  <si>
    <t>Table 6</t>
  </si>
  <si>
    <t>The % of doctors table shows the proportion in each PMQ region for each gender.</t>
  </si>
  <si>
    <t>UK, 20-29</t>
  </si>
  <si>
    <t>UK, 30-39</t>
  </si>
  <si>
    <t>UK, 40 or more</t>
  </si>
  <si>
    <t>Non-UK, 20-29</t>
  </si>
  <si>
    <t>Non-UK, 30-39</t>
  </si>
  <si>
    <t>Non-UK, 40 or more</t>
  </si>
  <si>
    <t>Table 7</t>
  </si>
  <si>
    <t>The % of doctors table shows the proportion in each age group for each PMQ region.</t>
  </si>
  <si>
    <t>UK, Asian or Asian British</t>
  </si>
  <si>
    <t>UK, Black or Black British</t>
  </si>
  <si>
    <t>UK, Mixed</t>
  </si>
  <si>
    <t>UK, White</t>
  </si>
  <si>
    <t>UK, Other</t>
  </si>
  <si>
    <t>UK, Not recorded</t>
  </si>
  <si>
    <t>Non-UK, Asian or Asian British</t>
  </si>
  <si>
    <t>Non-UK, Black or Black British</t>
  </si>
  <si>
    <t>Non-UK, Mixed</t>
  </si>
  <si>
    <t>Non-UK, White</t>
  </si>
  <si>
    <t>Non-UK, Other</t>
  </si>
  <si>
    <t>Non-UK, Not recorded</t>
  </si>
  <si>
    <t>Table 8</t>
  </si>
  <si>
    <t>The % of doctors table shows the proportion with each ethnicity for each PMQ region.</t>
  </si>
  <si>
    <t>Anaesthetics</t>
  </si>
  <si>
    <t>Core training</t>
  </si>
  <si>
    <t>Emergency medicine</t>
  </si>
  <si>
    <t>Foundation training</t>
  </si>
  <si>
    <t>General practice</t>
  </si>
  <si>
    <t>Intensive care medicine</t>
  </si>
  <si>
    <t>Medicine</t>
  </si>
  <si>
    <t>Obstetrics and gynaecology</t>
  </si>
  <si>
    <t>Occupational medicine</t>
  </si>
  <si>
    <t>Ophthalmology</t>
  </si>
  <si>
    <t>Paediatrics and child health</t>
  </si>
  <si>
    <t>Pathology</t>
  </si>
  <si>
    <t>Psychiatry</t>
  </si>
  <si>
    <t>Public health</t>
  </si>
  <si>
    <t>Radiology</t>
  </si>
  <si>
    <t>Sexual and reproductive health</t>
  </si>
  <si>
    <t>Surgery</t>
  </si>
  <si>
    <t>Table 9</t>
  </si>
  <si>
    <t>by training specialty group</t>
  </si>
  <si>
    <t>Table 10</t>
  </si>
  <si>
    <t>Doctors in training in Anaesthetics</t>
  </si>
  <si>
    <t>Table 11</t>
  </si>
  <si>
    <t>Table 12</t>
  </si>
  <si>
    <t>Table 13</t>
  </si>
  <si>
    <t>Table 14</t>
  </si>
  <si>
    <t>Table 15</t>
  </si>
  <si>
    <t>Table 16</t>
  </si>
  <si>
    <t>Table 17</t>
  </si>
  <si>
    <t>Table 18</t>
  </si>
  <si>
    <t>Doctors in Core training</t>
  </si>
  <si>
    <t>Table 19</t>
  </si>
  <si>
    <t>Table 20</t>
  </si>
  <si>
    <t>Table 21</t>
  </si>
  <si>
    <t>Table 22</t>
  </si>
  <si>
    <t>Table 23</t>
  </si>
  <si>
    <t>Table 24</t>
  </si>
  <si>
    <t>Table 25</t>
  </si>
  <si>
    <t>Table 26</t>
  </si>
  <si>
    <t>Doctors in training in Emergency medicine</t>
  </si>
  <si>
    <t>Table 27</t>
  </si>
  <si>
    <t>Table 28</t>
  </si>
  <si>
    <t>Table 29</t>
  </si>
  <si>
    <t>Table 30</t>
  </si>
  <si>
    <t>Table 31</t>
  </si>
  <si>
    <t>Table 32</t>
  </si>
  <si>
    <t>Table 33</t>
  </si>
  <si>
    <t>Table 34</t>
  </si>
  <si>
    <t>Doctors in Foundation training</t>
  </si>
  <si>
    <t>Table 35</t>
  </si>
  <si>
    <t>Table 36</t>
  </si>
  <si>
    <t>Table 37</t>
  </si>
  <si>
    <t>Table 38</t>
  </si>
  <si>
    <t>Table 39</t>
  </si>
  <si>
    <t>Table 40</t>
  </si>
  <si>
    <t>Table 41</t>
  </si>
  <si>
    <t>Table 42</t>
  </si>
  <si>
    <t>Doctors in training in General Practice</t>
  </si>
  <si>
    <t>Table 43</t>
  </si>
  <si>
    <t>Table 44</t>
  </si>
  <si>
    <t>Table 45</t>
  </si>
  <si>
    <t>Table 46</t>
  </si>
  <si>
    <t>Table 47</t>
  </si>
  <si>
    <t>Table 48</t>
  </si>
  <si>
    <t>Table 49</t>
  </si>
  <si>
    <t>Table 50</t>
  </si>
  <si>
    <t>Doctors in training in Medicine</t>
  </si>
  <si>
    <t>Table 51</t>
  </si>
  <si>
    <t>Table 52</t>
  </si>
  <si>
    <t>Table 53</t>
  </si>
  <si>
    <t>Table 54</t>
  </si>
  <si>
    <t>Table 55</t>
  </si>
  <si>
    <t>Table 56</t>
  </si>
  <si>
    <t>Table 57</t>
  </si>
  <si>
    <t>Table 58</t>
  </si>
  <si>
    <t>Doctors in training in Obstetrics and Gynaecology</t>
  </si>
  <si>
    <t>Table 59</t>
  </si>
  <si>
    <t>Table 60</t>
  </si>
  <si>
    <t>Table 61</t>
  </si>
  <si>
    <t>Table 62</t>
  </si>
  <si>
    <t>Table 63</t>
  </si>
  <si>
    <t>Table 64</t>
  </si>
  <si>
    <t>Table 65</t>
  </si>
  <si>
    <t>Table 66</t>
  </si>
  <si>
    <t>Doctors in training in Ophthalmology</t>
  </si>
  <si>
    <t>Table 67</t>
  </si>
  <si>
    <t>Table 68</t>
  </si>
  <si>
    <t>Table 69</t>
  </si>
  <si>
    <t>Table 70</t>
  </si>
  <si>
    <t>Table 71</t>
  </si>
  <si>
    <t>Table 72</t>
  </si>
  <si>
    <t>Table 73</t>
  </si>
  <si>
    <t>Table 74</t>
  </si>
  <si>
    <t>Doctors in training in Paediatrics and Child Health</t>
  </si>
  <si>
    <t>Table 75</t>
  </si>
  <si>
    <t>Table 76</t>
  </si>
  <si>
    <t>Table 77</t>
  </si>
  <si>
    <t>Table 78</t>
  </si>
  <si>
    <t>Table 79</t>
  </si>
  <si>
    <t>Table 80</t>
  </si>
  <si>
    <t>Table 81</t>
  </si>
  <si>
    <t>Table 82</t>
  </si>
  <si>
    <t>Doctors in training in Pathology</t>
  </si>
  <si>
    <t>Table 83</t>
  </si>
  <si>
    <t>Table 84</t>
  </si>
  <si>
    <t>Table 85</t>
  </si>
  <si>
    <t>Table 86</t>
  </si>
  <si>
    <t>Table 87</t>
  </si>
  <si>
    <t>Table 88</t>
  </si>
  <si>
    <t>Table 89</t>
  </si>
  <si>
    <t>Table 90</t>
  </si>
  <si>
    <t>Doctors in training in Psychiatry</t>
  </si>
  <si>
    <t>Table 91</t>
  </si>
  <si>
    <t>Table 92</t>
  </si>
  <si>
    <t>Table 93</t>
  </si>
  <si>
    <t>Table 94</t>
  </si>
  <si>
    <t>Table 95</t>
  </si>
  <si>
    <t>Table 96</t>
  </si>
  <si>
    <t>Table 97</t>
  </si>
  <si>
    <t>Table 98</t>
  </si>
  <si>
    <t>Doctors in training in Radiology</t>
  </si>
  <si>
    <t>Table 99</t>
  </si>
  <si>
    <t>Table 100</t>
  </si>
  <si>
    <t>Table 101</t>
  </si>
  <si>
    <t>Table 102</t>
  </si>
  <si>
    <t>Table 103</t>
  </si>
  <si>
    <t>Table 104</t>
  </si>
  <si>
    <t>Table 105</t>
  </si>
  <si>
    <t>Table 106</t>
  </si>
  <si>
    <t>Doctors in training in Surgery</t>
  </si>
  <si>
    <t>Table 107</t>
  </si>
  <si>
    <t>Table 108</t>
  </si>
  <si>
    <t>Table 109</t>
  </si>
  <si>
    <t>Table 110</t>
  </si>
  <si>
    <t>Table 111</t>
  </si>
  <si>
    <t>Table 112</t>
  </si>
  <si>
    <t>Table 113</t>
  </si>
  <si>
    <t>Doctors in training, by age</t>
  </si>
  <si>
    <t>Table of contents</t>
  </si>
  <si>
    <t>Doctors in training, by gender</t>
  </si>
  <si>
    <t>Doctors in training, by ethnicity</t>
  </si>
  <si>
    <t>Doctors in training, by PMQ</t>
  </si>
  <si>
    <t>Doctors in training, by gender, by age</t>
  </si>
  <si>
    <t>Doctors in training, by gender, by PMQ</t>
  </si>
  <si>
    <t>Doctors in training, by PMQ, by age</t>
  </si>
  <si>
    <t>Doctors in training, by PMQ, by ethnicity</t>
  </si>
  <si>
    <t>Doctors in training, by training specialty group</t>
  </si>
  <si>
    <t>Doctors in training in Anaesthetics, by age</t>
  </si>
  <si>
    <t>Doctors in training in Anaesthetics, by gender</t>
  </si>
  <si>
    <t>Doctors in training in Anaesthetics, by ethnicity</t>
  </si>
  <si>
    <t>Doctors in training in Anaesthetics, by PMQ</t>
  </si>
  <si>
    <t>Doctors in training in Anaesthetics, by gender, by age</t>
  </si>
  <si>
    <t>Doctors in training in Anaesthetics, by gender, by PMQ</t>
  </si>
  <si>
    <t>Doctors in training in Anaesthetics, by PMQ, by age</t>
  </si>
  <si>
    <t>Doctors in training in Anaesthetics, by PMQ, by ethnicity</t>
  </si>
  <si>
    <t>Doctors in Core training, by age</t>
  </si>
  <si>
    <t>Doctors in Core training, by gender</t>
  </si>
  <si>
    <t>Doctors in Core training, by ethnicity</t>
  </si>
  <si>
    <t>Doctors in Core training, by PMQ</t>
  </si>
  <si>
    <t>Doctors in Core training, by gender, by age</t>
  </si>
  <si>
    <t>Doctors in Core training, by gender, by PMQ</t>
  </si>
  <si>
    <t>Doctors in Core training, by PMQ, by age</t>
  </si>
  <si>
    <t>Doctors in Core training, by PMQ, by ethnicity</t>
  </si>
  <si>
    <t>Doctors in training in Emergency medicine, by age</t>
  </si>
  <si>
    <t>Doctors in training in Emergency medicine, by gender</t>
  </si>
  <si>
    <t>Doctors in training in Emergency medicine, by ethnicity</t>
  </si>
  <si>
    <t>Doctors in training in Emergency medicine, by PMQ</t>
  </si>
  <si>
    <t>Doctors in training in Emergency medicine, by gender, by age</t>
  </si>
  <si>
    <t>Doctors in training in Emergency medicine, by gender, by PMQ</t>
  </si>
  <si>
    <t>Doctors in training in Emergency medicine, by PMQ, by age</t>
  </si>
  <si>
    <t>Doctors in training in Emergency medicine, by PMQ, by ethnicity</t>
  </si>
  <si>
    <t>Doctors in Foundation training, by age</t>
  </si>
  <si>
    <t>Doctors in Foundation training, by gender</t>
  </si>
  <si>
    <t>Doctors in Foundation training, by ethnicity</t>
  </si>
  <si>
    <t>Doctors in Foundation training, by PMQ</t>
  </si>
  <si>
    <t>Doctors in Foundation training, by gender, by age</t>
  </si>
  <si>
    <t>Doctors in Foundation training, by gender, by PMQ</t>
  </si>
  <si>
    <t>Doctors in Foundation training, by PMQ, by age</t>
  </si>
  <si>
    <t>Doctors in Foundation training, by PMQ, by ethnicity</t>
  </si>
  <si>
    <t>Doctors in training in General Practice, by age</t>
  </si>
  <si>
    <t>Doctors in training in General Practice, by gender</t>
  </si>
  <si>
    <t>Doctors in training in General Practice, by ethnicity</t>
  </si>
  <si>
    <t>Doctors in training in General Practice, by PMQ</t>
  </si>
  <si>
    <t>Doctors in training in General Practice, by gender, by age</t>
  </si>
  <si>
    <t>Doctors in training in General Practice, by gender, by PMQ</t>
  </si>
  <si>
    <t>Doctors in training in General Practice, by PMQ, by age</t>
  </si>
  <si>
    <t>Doctors in training in General Practice, by PMQ, by ethnicity</t>
  </si>
  <si>
    <t>Doctors in training in Medicine, by age</t>
  </si>
  <si>
    <t>Doctors in training in Medicine, by gender</t>
  </si>
  <si>
    <t>Doctors in training in Medicine, by ethnicity</t>
  </si>
  <si>
    <t>Doctors in training in Medicine, by PMQ</t>
  </si>
  <si>
    <t>Doctors in training in Medicine, by gender, by age</t>
  </si>
  <si>
    <t>Doctors in training in Medicine, by gender, by PMQ</t>
  </si>
  <si>
    <t>Doctors in training in Medicine, by PMQ, by age</t>
  </si>
  <si>
    <t>Doctors in training in Medicine, by PMQ, by ethnicity</t>
  </si>
  <si>
    <t>Doctors in training in Obstetrics and Gynaecology, by age</t>
  </si>
  <si>
    <t>Doctors in training in Obstetrics and Gynaecology, by gender</t>
  </si>
  <si>
    <t>Doctors in training in Obstetrics and Gynaecology, by ethnicity</t>
  </si>
  <si>
    <t>Doctors in training in Obstetrics and Gynaecology, by PMQ</t>
  </si>
  <si>
    <t>Doctors in training in Obstetrics and Gynaecology, by gender, by age</t>
  </si>
  <si>
    <t>Doctors in training in Obstetrics and Gynaecology, by gender, by PMQ</t>
  </si>
  <si>
    <t>Doctors in training in Obstetrics and Gynaecology, by PMQ, by age</t>
  </si>
  <si>
    <t>Doctors in training in Obstetrics and Gynaecology, by PMQ, by ethnicity</t>
  </si>
  <si>
    <t>Doctors in training in Ophthalmology, by age</t>
  </si>
  <si>
    <t>Doctors in training in Ophthalmology, by gender</t>
  </si>
  <si>
    <t>Doctors in training in Ophthalmology, by ethnicity</t>
  </si>
  <si>
    <t>Doctors in training in Ophthalmology, by PMQ</t>
  </si>
  <si>
    <t>Doctors in training in Ophthalmology, by gender, by age</t>
  </si>
  <si>
    <t>Doctors in training in Ophthalmology, by gender, by PMQ</t>
  </si>
  <si>
    <t>Doctors in training in Ophthalmology, by PMQ, by age</t>
  </si>
  <si>
    <t>Doctors in training in Ophthalmology, by PMQ, by ethnicity</t>
  </si>
  <si>
    <t>Doctors in training in Paediatrics and Child Health, by age</t>
  </si>
  <si>
    <t>Doctors in training in Paediatrics and Child Health, by gender</t>
  </si>
  <si>
    <t>Doctors in training in Paediatrics and Child Health, by ethnicity</t>
  </si>
  <si>
    <t>Doctors in training in Paediatrics and Child Health, by PMQ</t>
  </si>
  <si>
    <t>Doctors in training in Paediatrics and Child Health, by gender, by age</t>
  </si>
  <si>
    <t>Doctors in training in Paediatrics and Child Health, by gender, by PMQ</t>
  </si>
  <si>
    <t>Doctors in training in Paediatrics and Child Health, by PMQ, by age</t>
  </si>
  <si>
    <t>Doctors in training in Paediatrics and Child Health, by PMQ, by ethnicity</t>
  </si>
  <si>
    <t>Doctors in training in Pathology, by age</t>
  </si>
  <si>
    <t>Doctors in training in Pathology, by gender</t>
  </si>
  <si>
    <t>Doctors in training in Pathology, by ethnicity</t>
  </si>
  <si>
    <t>Doctors in training in Pathology, by PMQ</t>
  </si>
  <si>
    <t>Doctors in training in Pathology, by gender, by age</t>
  </si>
  <si>
    <t>Doctors in training in Pathology, by gender, by PMQ</t>
  </si>
  <si>
    <t>Doctors in training in Pathology, by PMQ, by age</t>
  </si>
  <si>
    <t>Doctors in training in Pathology, by PMQ, by ethnicity</t>
  </si>
  <si>
    <t>Doctors in training in Psychiatry, by age</t>
  </si>
  <si>
    <t>Doctors in training in Psychiatry, by gender</t>
  </si>
  <si>
    <t>Doctors in training in Psychiatry, by ethnicity</t>
  </si>
  <si>
    <t>Doctors in training in Psychiatry, by PMQ</t>
  </si>
  <si>
    <t>Doctors in training in Psychiatry, by gender, by age</t>
  </si>
  <si>
    <t>Doctors in training in Psychiatry, by gender, by PMQ</t>
  </si>
  <si>
    <t>Doctors in training in Psychiatry, by PMQ, by age</t>
  </si>
  <si>
    <t>Doctors in training in Psychiatry, by PMQ, by ethnicity</t>
  </si>
  <si>
    <t>Doctors in training in Radiology, by age</t>
  </si>
  <si>
    <t>Doctors in training in Radiology, by gender</t>
  </si>
  <si>
    <t>Doctors in training in Radiology, by ethnicity</t>
  </si>
  <si>
    <t>Doctors in training in Radiology, by PMQ</t>
  </si>
  <si>
    <t>Doctors in training in Radiology, by gender, by age</t>
  </si>
  <si>
    <t>Doctors in training in Radiology, by gender, by PMQ</t>
  </si>
  <si>
    <t>Doctors in training in Radiology, by PMQ, by age</t>
  </si>
  <si>
    <t>Doctors in training in Radiology, by PMQ, by ethnicity</t>
  </si>
  <si>
    <t>Doctors in training in Surgery, by age</t>
  </si>
  <si>
    <t>Doctors in training in Surgery, by gender</t>
  </si>
  <si>
    <t>Doctors in training in Surgery, by ethnicity</t>
  </si>
  <si>
    <t>Doctors in training in Surgery, by PMQ</t>
  </si>
  <si>
    <t>Doctors in training in Surgery, by gender, by age</t>
  </si>
  <si>
    <t>Doctors in training in Surgery, by gender, by PMQ</t>
  </si>
  <si>
    <t>Doctors in training in Surgery, by PMQ, by age</t>
  </si>
  <si>
    <t>Doctors in training in Surgery, by PMQ, by ethnicity</t>
  </si>
  <si>
    <t>The counts are as on 31 December each year and the data was downloaded on 2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</si>
</sst>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7" x14ac:knownFonts="1">
    <font>
      <sz val="10"/>
      <color rgb="FF000000"/>
      <name val="Calibri"/>
    </font>
    <font>
      <b/>
      <sz val="10"/>
      <color rgb="FF000000"/>
      <name val="Calibri"/>
      <family val="2"/>
    </font>
    <font>
      <b/>
      <sz val="12"/>
      <color rgb="FF000000"/>
      <name val="Calibri"/>
      <family val="2"/>
    </font>
    <font>
      <sz val="10"/>
      <color rgb="FF0F267B"/>
      <name val="Calibri"/>
      <family val="2"/>
    </font>
    <font>
      <sz val="10"/>
      <color theme="1"/>
      <name val="Tahoma"/>
      <family val="2"/>
    </font>
    <font>
      <b/>
      <sz val="12"/>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3">
    <xf numFmtId="0" fontId="0" fillId="0" borderId="0"/>
    <xf numFmtId="0" fontId="4" fillId="0" borderId="0"/>
    <xf numFmtId="0" fontId="4" fillId="0" borderId="0">
      <alignment horizontal="left"/>
    </xf>
  </cellStyleXfs>
  <cellXfs count="22">
    <xf numFmtId="0" fontId="0" fillId="0" borderId="0" xfId="0"/>
    <xf numFmtId="164" fontId="0" fillId="2" borderId="1" xfId="0" applyNumberFormat="1" applyFill="1" applyBorder="1" applyAlignment="1">
      <alignment horizontal="right"/>
    </xf>
    <xf numFmtId="165" fontId="0" fillId="2" borderId="1" xfId="0" applyNumberFormat="1" applyFill="1" applyBorder="1" applyAlignment="1">
      <alignment horizontal="right"/>
    </xf>
    <xf numFmtId="165" fontId="0" fillId="3" borderId="1" xfId="0" applyNumberFormat="1" applyFill="1" applyBorder="1" applyAlignment="1">
      <alignment horizontal="right"/>
    </xf>
    <xf numFmtId="1" fontId="1" fillId="4" borderId="2" xfId="0" applyNumberFormat="1" applyFont="1" applyFill="1" applyBorder="1" applyAlignment="1">
      <alignment horizontal="center"/>
    </xf>
    <xf numFmtId="164" fontId="0" fillId="3" borderId="1" xfId="0" applyNumberFormat="1" applyFill="1" applyBorder="1" applyAlignment="1">
      <alignment horizontal="right"/>
    </xf>
    <xf numFmtId="0" fontId="1" fillId="4" borderId="0" xfId="0" applyFont="1" applyFill="1" applyAlignment="1">
      <alignment horizontal="center"/>
    </xf>
    <xf numFmtId="164" fontId="0" fillId="2" borderId="1" xfId="0" applyNumberFormat="1" applyFill="1" applyBorder="1" applyAlignment="1">
      <alignment horizontal="left"/>
    </xf>
    <xf numFmtId="165" fontId="0" fillId="2" borderId="1" xfId="0" applyNumberFormat="1" applyFill="1" applyBorder="1" applyAlignment="1">
      <alignment horizontal="left"/>
    </xf>
    <xf numFmtId="1" fontId="1" fillId="4" borderId="2" xfId="0" applyNumberFormat="1" applyFont="1" applyFill="1" applyBorder="1" applyAlignment="1">
      <alignment horizontal="left"/>
    </xf>
    <xf numFmtId="164" fontId="0" fillId="3" borderId="1" xfId="0" applyNumberFormat="1" applyFill="1" applyBorder="1" applyAlignment="1">
      <alignment horizontal="left"/>
    </xf>
    <xf numFmtId="165" fontId="0" fillId="3" borderId="1" xfId="0" applyNumberFormat="1" applyFill="1" applyBorder="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0" fillId="4" borderId="0" xfId="0" applyFill="1" applyAlignment="1">
      <alignment horizontal="left"/>
    </xf>
    <xf numFmtId="0" fontId="0" fillId="0" borderId="0" xfId="0" applyAlignment="1">
      <alignment horizontal="left"/>
    </xf>
    <xf numFmtId="0" fontId="3" fillId="4" borderId="0" xfId="0" applyFont="1" applyFill="1" applyAlignment="1">
      <alignment horizontal="left"/>
    </xf>
    <xf numFmtId="0" fontId="1" fillId="4" borderId="0" xfId="0" applyFont="1" applyFill="1" applyAlignment="1">
      <alignment horizontal="center"/>
    </xf>
    <xf numFmtId="0" fontId="0" fillId="0" borderId="0" xfId="0"/>
    <xf numFmtId="0" fontId="5" fillId="0" borderId="0" xfId="1" applyFont="1"/>
    <xf numFmtId="0" fontId="6" fillId="0" borderId="0" xfId="1" applyFont="1"/>
    <xf numFmtId="0" fontId="6" fillId="0" borderId="0" xfId="2" applyFont="1">
      <alignment horizontal="left"/>
    </xf>
  </cellXfs>
  <cellStyles count="3">
    <cellStyle name="Normal" xfId="0" builtinId="0"/>
    <cellStyle name="Normal 2 2" xfId="2" xr:uid="{C6642946-77D2-4A6C-82B8-289C3CCD43BC}"/>
    <cellStyle name="Normal 3" xfId="1" xr:uid="{5EC48A94-7E0C-4647-8E2D-774BDDC5F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worksheet" Target="worksheets/sheet11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144780</xdr:colOff>
      <xdr:row>52</xdr:row>
      <xdr:rowOff>0</xdr:rowOff>
    </xdr:to>
    <xdr:sp macro="" textlink="">
      <xdr:nvSpPr>
        <xdr:cNvPr id="2" name="TextBox 1">
          <a:extLst>
            <a:ext uri="{FF2B5EF4-FFF2-40B4-BE49-F238E27FC236}">
              <a16:creationId xmlns:a16="http://schemas.microsoft.com/office/drawing/2014/main" id="{A401C8D7-730E-48E5-8DA9-5D192AA72575}"/>
            </a:ext>
          </a:extLst>
        </xdr:cNvPr>
        <xdr:cNvSpPr txBox="1"/>
      </xdr:nvSpPr>
      <xdr:spPr>
        <a:xfrm>
          <a:off x="0" y="0"/>
          <a:ext cx="6758940" cy="1109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Tahoma" panose="020B0604030504040204" pitchFamily="34" charset="0"/>
              <a:cs typeface="Tahoma" panose="020B0604030504040204" pitchFamily="34" charset="0"/>
            </a:rPr>
            <a:t>The state of medical education and practice in the UK: 2025</a:t>
          </a:r>
        </a:p>
        <a:p>
          <a:r>
            <a:rPr lang="en-GB" sz="1200" b="1">
              <a:solidFill>
                <a:schemeClr val="dk1"/>
              </a:solidFill>
              <a:effectLst/>
              <a:latin typeface="+mn-lt"/>
              <a:ea typeface="Tahoma" panose="020B0604030504040204" pitchFamily="34" charset="0"/>
              <a:cs typeface="Tahoma" panose="020B0604030504040204" pitchFamily="34" charset="0"/>
            </a:rPr>
            <a:t>Reference tables – doctors in training</a:t>
          </a:r>
        </a:p>
        <a:p>
          <a:endParaRPr lang="en-GB" sz="1200" b="1">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Introduction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a:t>
          </a:r>
          <a:r>
            <a:rPr lang="en-GB" sz="1200" b="0" baseline="0">
              <a:solidFill>
                <a:schemeClr val="dk1"/>
              </a:solidFill>
              <a:effectLst/>
              <a:latin typeface="+mn-lt"/>
              <a:ea typeface="Tahoma" panose="020B0604030504040204" pitchFamily="34" charset="0"/>
              <a:cs typeface="Tahoma" panose="020B0604030504040204" pitchFamily="34" charset="0"/>
            </a:rPr>
            <a:t> Workforce Report</a:t>
          </a:r>
          <a:r>
            <a:rPr lang="en-GB" sz="1200" b="0">
              <a:solidFill>
                <a:schemeClr val="dk1"/>
              </a:solidFill>
              <a:effectLst/>
              <a:latin typeface="+mn-lt"/>
              <a:ea typeface="Tahoma" panose="020B0604030504040204" pitchFamily="34" charset="0"/>
              <a:cs typeface="Tahoma" panose="020B0604030504040204" pitchFamily="34" charset="0"/>
            </a:rPr>
            <a:t> 2025. </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Data sources used</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The tables are based on registration data from the GMC's List of Registered Medical Practitioners (LRMP) and National Training Surveys (NTS) census records. The registration data is reported as of 31 December each year and was downloaded on 2 January 2025. The NTS data was downloaded</a:t>
          </a:r>
          <a:r>
            <a:rPr lang="en-GB" sz="1200" b="0">
              <a:solidFill>
                <a:sysClr val="windowText" lastClr="000000"/>
              </a:solidFill>
              <a:effectLst/>
              <a:latin typeface="+mn-lt"/>
              <a:ea typeface="Tahoma" panose="020B0604030504040204" pitchFamily="34" charset="0"/>
              <a:cs typeface="Tahoma" panose="020B0604030504040204" pitchFamily="34" charset="0"/>
            </a:rPr>
            <a:t> in July 2025</a:t>
          </a:r>
          <a:r>
            <a:rPr lang="en-GB" sz="1200" b="0">
              <a:solidFill>
                <a:schemeClr val="dk1"/>
              </a:solidFill>
              <a:effectLst/>
              <a:latin typeface="+mn-lt"/>
              <a:ea typeface="Tahoma" panose="020B0604030504040204" pitchFamily="34" charset="0"/>
              <a:cs typeface="Tahoma" panose="020B0604030504040204" pitchFamily="34" charset="0"/>
            </a:rPr>
            <a:t>.</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Organisation of the tables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Tables 1 to 9 present statistics about all doctors in training for each of the training years from 2011/12 to 2024/25. Comparable data is not available for years prior to this. Most tables are then repeated for each of the programme specialty groups, which are presented in alphabetical order, starting with Anaesthetics and finishing with Surgery.</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Tables for three specialty groups with low numbers of doctors in training - Intensive care medicine; Occupational medicine; and Sexual and reproductive health - have not been included because there is a risk that they could be used to uncover information about individual doctors. The counts in the specialty group tables presented do not, therefore, add up to the total numbers of doctors in training in the overall tables.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Programme specialty group refers to the specialty group doctors are training in, as recorded in the NTS Census.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Doctors in training</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Doctors were reported as being in training for a given year if they were licensed on 31 December of that year, were not already on the GP Register or the Specialist Register, were included in the NTS census in March of the</a:t>
          </a:r>
          <a:r>
            <a:rPr lang="en-GB" sz="1200" b="0" baseline="0">
              <a:solidFill>
                <a:schemeClr val="dk1"/>
              </a:solidFill>
              <a:effectLst/>
              <a:latin typeface="+mn-lt"/>
              <a:ea typeface="Tahoma" panose="020B0604030504040204" pitchFamily="34" charset="0"/>
              <a:cs typeface="Tahoma" panose="020B0604030504040204" pitchFamily="34" charset="0"/>
            </a:rPr>
            <a:t> following</a:t>
          </a:r>
          <a:r>
            <a:rPr lang="en-GB" sz="1200" b="0">
              <a:solidFill>
                <a:schemeClr val="dk1"/>
              </a:solidFill>
              <a:effectLst/>
              <a:latin typeface="+mn-lt"/>
              <a:ea typeface="Tahoma" panose="020B0604030504040204" pitchFamily="34" charset="0"/>
              <a:cs typeface="Tahoma" panose="020B0604030504040204" pitchFamily="34" charset="0"/>
            </a:rPr>
            <a:t> year and did not respond to the NTS indicating that they were not trainees.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Doctors in training have to be licensed during their Foundation training.</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A note on training in emergency medicine</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As part of a pilot introduction of Emergency Medicine as a run-through specialty in 2014, existing ACCS trainees were able to transfer to emergency medicine training. For more information about this change, see</a:t>
          </a:r>
          <a:r>
            <a:rPr lang="en-GB" sz="1200" b="0" baseline="0">
              <a:solidFill>
                <a:schemeClr val="dk1"/>
              </a:solidFill>
              <a:effectLst/>
              <a:latin typeface="+mn-lt"/>
              <a:ea typeface="Tahoma" panose="020B0604030504040204" pitchFamily="34" charset="0"/>
              <a:cs typeface="Tahoma" panose="020B0604030504040204" pitchFamily="34" charset="0"/>
            </a:rPr>
            <a:t> </a:t>
          </a:r>
          <a:r>
            <a:rPr lang="en-GB" sz="1200" b="0">
              <a:solidFill>
                <a:schemeClr val="dk1"/>
              </a:solidFill>
              <a:effectLst/>
              <a:latin typeface="+mn-lt"/>
              <a:ea typeface="Tahoma" panose="020B0604030504040204" pitchFamily="34" charset="0"/>
              <a:cs typeface="Tahoma" panose="020B0604030504040204" pitchFamily="34" charset="0"/>
            </a:rPr>
            <a:t>www.gmc-uk.org/education/approved_curricula_and_assessment_systems.asp.</a:t>
          </a:r>
        </a:p>
        <a:p>
          <a:endParaRPr lang="en-GB" sz="1200" b="0">
            <a:solidFill>
              <a:schemeClr val="dk1"/>
            </a:solidFill>
            <a:effectLst/>
            <a:latin typeface="+mn-lt"/>
            <a:ea typeface="Tahoma" panose="020B0604030504040204" pitchFamily="34" charset="0"/>
            <a:cs typeface="Tahoma" panose="020B0604030504040204" pitchFamily="34" charset="0"/>
          </a:endParaRP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Abbreviations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The following abbreviations are used throughout the tables:</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ACCS - Acute Care Common Stem</a:t>
          </a:r>
        </a:p>
        <a:p>
          <a:r>
            <a:rPr lang="en-GB" sz="1200" b="0">
              <a:solidFill>
                <a:schemeClr val="dk1"/>
              </a:solidFill>
              <a:effectLst/>
              <a:latin typeface="+mn-lt"/>
              <a:ea typeface="Tahoma" panose="020B0604030504040204" pitchFamily="34" charset="0"/>
              <a:cs typeface="Tahoma" panose="020B0604030504040204" pitchFamily="34" charset="0"/>
            </a:rPr>
            <a:t>Non-UK - doctors with PMQ from outside of the UK</a:t>
          </a:r>
        </a:p>
        <a:p>
          <a:r>
            <a:rPr lang="en-GB" sz="1200" b="0">
              <a:solidFill>
                <a:schemeClr val="dk1"/>
              </a:solidFill>
              <a:effectLst/>
              <a:latin typeface="+mn-lt"/>
              <a:ea typeface="Tahoma" panose="020B0604030504040204" pitchFamily="34" charset="0"/>
              <a:cs typeface="Tahoma" panose="020B0604030504040204" pitchFamily="34" charset="0"/>
            </a:rPr>
            <a:t>n/a - Not available</a:t>
          </a:r>
        </a:p>
        <a:p>
          <a:r>
            <a:rPr lang="en-GB" sz="1200" b="0">
              <a:solidFill>
                <a:schemeClr val="dk1"/>
              </a:solidFill>
              <a:effectLst/>
              <a:latin typeface="+mn-lt"/>
              <a:ea typeface="Tahoma" panose="020B0604030504040204" pitchFamily="34" charset="0"/>
              <a:cs typeface="Tahoma" panose="020B0604030504040204" pitchFamily="34" charset="0"/>
            </a:rPr>
            <a:t>PMQ - Primary Medical Qualification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Further information</a:t>
          </a:r>
        </a:p>
        <a:p>
          <a:endParaRPr lang="en-GB" sz="1200" b="0">
            <a:solidFill>
              <a:schemeClr val="dk1"/>
            </a:solidFill>
            <a:effectLst/>
            <a:latin typeface="+mn-lt"/>
            <a:ea typeface="Tahoma" panose="020B0604030504040204" pitchFamily="34" charset="0"/>
            <a:cs typeface="Tahoma" panose="020B0604030504040204" pitchFamily="34" charset="0"/>
          </a:endParaRPr>
        </a:p>
        <a:p>
          <a:r>
            <a:rPr lang="en-GB" sz="1200" b="0">
              <a:solidFill>
                <a:schemeClr val="dk1"/>
              </a:solidFill>
              <a:effectLst/>
              <a:latin typeface="+mn-lt"/>
              <a:ea typeface="Tahoma" panose="020B0604030504040204" pitchFamily="34" charset="0"/>
              <a:cs typeface="Tahoma" panose="020B0604030504040204" pitchFamily="34" charset="0"/>
            </a:rPr>
            <a:t>For assistance in using the tables, please contact Insight &amp; Research (insightandresearch@gmc-uk.org).</a:t>
          </a:r>
          <a:r>
            <a:rPr lang="en-GB" sz="1200" b="0" baseline="0">
              <a:solidFill>
                <a:schemeClr val="dk1"/>
              </a:solidFill>
              <a:effectLst/>
              <a:latin typeface="+mn-lt"/>
              <a:ea typeface="Tahoma" panose="020B0604030504040204" pitchFamily="34" charset="0"/>
              <a:cs typeface="Tahoma" panose="020B0604030504040204" pitchFamily="34" charset="0"/>
            </a:rPr>
            <a:t> </a:t>
          </a:r>
          <a:endParaRPr lang="en-GB" sz="1200" b="0">
            <a:solidFill>
              <a:schemeClr val="dk1"/>
            </a:solidFill>
            <a:effectLst/>
            <a:latin typeface="+mn-lt"/>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FCD2-0697-4C24-956E-A3EA26E9E402}">
  <sheetPr>
    <pageSetUpPr fitToPage="1"/>
  </sheetPr>
  <dimension ref="A1:B1"/>
  <sheetViews>
    <sheetView showGridLines="0" tabSelected="1" zoomScaleNormal="100" workbookViewId="0"/>
  </sheetViews>
  <sheetFormatPr defaultColWidth="10" defaultRowHeight="17.100000000000001" customHeight="1" x14ac:dyDescent="0.3"/>
  <cols>
    <col min="1" max="1" width="11.33203125" style="20" customWidth="1"/>
    <col min="2" max="2" width="85.109375" style="20" customWidth="1"/>
    <col min="3" max="4" width="10.33203125" style="21" customWidth="1"/>
    <col min="5" max="256" width="10" style="21"/>
    <col min="257" max="257" width="11.33203125" style="21" customWidth="1"/>
    <col min="258" max="258" width="85.109375" style="21" customWidth="1"/>
    <col min="259" max="260" width="10.33203125" style="21" customWidth="1"/>
    <col min="261" max="512" width="10" style="21"/>
    <col min="513" max="513" width="11.33203125" style="21" customWidth="1"/>
    <col min="514" max="514" width="85.109375" style="21" customWidth="1"/>
    <col min="515" max="516" width="10.33203125" style="21" customWidth="1"/>
    <col min="517" max="768" width="10" style="21"/>
    <col min="769" max="769" width="11.33203125" style="21" customWidth="1"/>
    <col min="770" max="770" width="85.109375" style="21" customWidth="1"/>
    <col min="771" max="772" width="10.33203125" style="21" customWidth="1"/>
    <col min="773" max="1024" width="10" style="21"/>
    <col min="1025" max="1025" width="11.33203125" style="21" customWidth="1"/>
    <col min="1026" max="1026" width="85.109375" style="21" customWidth="1"/>
    <col min="1027" max="1028" width="10.33203125" style="21" customWidth="1"/>
    <col min="1029" max="1280" width="10" style="21"/>
    <col min="1281" max="1281" width="11.33203125" style="21" customWidth="1"/>
    <col min="1282" max="1282" width="85.109375" style="21" customWidth="1"/>
    <col min="1283" max="1284" width="10.33203125" style="21" customWidth="1"/>
    <col min="1285" max="1536" width="10" style="21"/>
    <col min="1537" max="1537" width="11.33203125" style="21" customWidth="1"/>
    <col min="1538" max="1538" width="85.109375" style="21" customWidth="1"/>
    <col min="1539" max="1540" width="10.33203125" style="21" customWidth="1"/>
    <col min="1541" max="1792" width="10" style="21"/>
    <col min="1793" max="1793" width="11.33203125" style="21" customWidth="1"/>
    <col min="1794" max="1794" width="85.109375" style="21" customWidth="1"/>
    <col min="1795" max="1796" width="10.33203125" style="21" customWidth="1"/>
    <col min="1797" max="2048" width="10" style="21"/>
    <col min="2049" max="2049" width="11.33203125" style="21" customWidth="1"/>
    <col min="2050" max="2050" width="85.109375" style="21" customWidth="1"/>
    <col min="2051" max="2052" width="10.33203125" style="21" customWidth="1"/>
    <col min="2053" max="2304" width="10" style="21"/>
    <col min="2305" max="2305" width="11.33203125" style="21" customWidth="1"/>
    <col min="2306" max="2306" width="85.109375" style="21" customWidth="1"/>
    <col min="2307" max="2308" width="10.33203125" style="21" customWidth="1"/>
    <col min="2309" max="2560" width="10" style="21"/>
    <col min="2561" max="2561" width="11.33203125" style="21" customWidth="1"/>
    <col min="2562" max="2562" width="85.109375" style="21" customWidth="1"/>
    <col min="2563" max="2564" width="10.33203125" style="21" customWidth="1"/>
    <col min="2565" max="2816" width="10" style="21"/>
    <col min="2817" max="2817" width="11.33203125" style="21" customWidth="1"/>
    <col min="2818" max="2818" width="85.109375" style="21" customWidth="1"/>
    <col min="2819" max="2820" width="10.33203125" style="21" customWidth="1"/>
    <col min="2821" max="3072" width="10" style="21"/>
    <col min="3073" max="3073" width="11.33203125" style="21" customWidth="1"/>
    <col min="3074" max="3074" width="85.109375" style="21" customWidth="1"/>
    <col min="3075" max="3076" width="10.33203125" style="21" customWidth="1"/>
    <col min="3077" max="3328" width="10" style="21"/>
    <col min="3329" max="3329" width="11.33203125" style="21" customWidth="1"/>
    <col min="3330" max="3330" width="85.109375" style="21" customWidth="1"/>
    <col min="3331" max="3332" width="10.33203125" style="21" customWidth="1"/>
    <col min="3333" max="3584" width="10" style="21"/>
    <col min="3585" max="3585" width="11.33203125" style="21" customWidth="1"/>
    <col min="3586" max="3586" width="85.109375" style="21" customWidth="1"/>
    <col min="3587" max="3588" width="10.33203125" style="21" customWidth="1"/>
    <col min="3589" max="3840" width="10" style="21"/>
    <col min="3841" max="3841" width="11.33203125" style="21" customWidth="1"/>
    <col min="3842" max="3842" width="85.109375" style="21" customWidth="1"/>
    <col min="3843" max="3844" width="10.33203125" style="21" customWidth="1"/>
    <col min="3845" max="4096" width="10" style="21"/>
    <col min="4097" max="4097" width="11.33203125" style="21" customWidth="1"/>
    <col min="4098" max="4098" width="85.109375" style="21" customWidth="1"/>
    <col min="4099" max="4100" width="10.33203125" style="21" customWidth="1"/>
    <col min="4101" max="4352" width="10" style="21"/>
    <col min="4353" max="4353" width="11.33203125" style="21" customWidth="1"/>
    <col min="4354" max="4354" width="85.109375" style="21" customWidth="1"/>
    <col min="4355" max="4356" width="10.33203125" style="21" customWidth="1"/>
    <col min="4357" max="4608" width="10" style="21"/>
    <col min="4609" max="4609" width="11.33203125" style="21" customWidth="1"/>
    <col min="4610" max="4610" width="85.109375" style="21" customWidth="1"/>
    <col min="4611" max="4612" width="10.33203125" style="21" customWidth="1"/>
    <col min="4613" max="4864" width="10" style="21"/>
    <col min="4865" max="4865" width="11.33203125" style="21" customWidth="1"/>
    <col min="4866" max="4866" width="85.109375" style="21" customWidth="1"/>
    <col min="4867" max="4868" width="10.33203125" style="21" customWidth="1"/>
    <col min="4869" max="5120" width="10" style="21"/>
    <col min="5121" max="5121" width="11.33203125" style="21" customWidth="1"/>
    <col min="5122" max="5122" width="85.109375" style="21" customWidth="1"/>
    <col min="5123" max="5124" width="10.33203125" style="21" customWidth="1"/>
    <col min="5125" max="5376" width="10" style="21"/>
    <col min="5377" max="5377" width="11.33203125" style="21" customWidth="1"/>
    <col min="5378" max="5378" width="85.109375" style="21" customWidth="1"/>
    <col min="5379" max="5380" width="10.33203125" style="21" customWidth="1"/>
    <col min="5381" max="5632" width="10" style="21"/>
    <col min="5633" max="5633" width="11.33203125" style="21" customWidth="1"/>
    <col min="5634" max="5634" width="85.109375" style="21" customWidth="1"/>
    <col min="5635" max="5636" width="10.33203125" style="21" customWidth="1"/>
    <col min="5637" max="5888" width="10" style="21"/>
    <col min="5889" max="5889" width="11.33203125" style="21" customWidth="1"/>
    <col min="5890" max="5890" width="85.109375" style="21" customWidth="1"/>
    <col min="5891" max="5892" width="10.33203125" style="21" customWidth="1"/>
    <col min="5893" max="6144" width="10" style="21"/>
    <col min="6145" max="6145" width="11.33203125" style="21" customWidth="1"/>
    <col min="6146" max="6146" width="85.109375" style="21" customWidth="1"/>
    <col min="6147" max="6148" width="10.33203125" style="21" customWidth="1"/>
    <col min="6149" max="6400" width="10" style="21"/>
    <col min="6401" max="6401" width="11.33203125" style="21" customWidth="1"/>
    <col min="6402" max="6402" width="85.109375" style="21" customWidth="1"/>
    <col min="6403" max="6404" width="10.33203125" style="21" customWidth="1"/>
    <col min="6405" max="6656" width="10" style="21"/>
    <col min="6657" max="6657" width="11.33203125" style="21" customWidth="1"/>
    <col min="6658" max="6658" width="85.109375" style="21" customWidth="1"/>
    <col min="6659" max="6660" width="10.33203125" style="21" customWidth="1"/>
    <col min="6661" max="6912" width="10" style="21"/>
    <col min="6913" max="6913" width="11.33203125" style="21" customWidth="1"/>
    <col min="6914" max="6914" width="85.109375" style="21" customWidth="1"/>
    <col min="6915" max="6916" width="10.33203125" style="21" customWidth="1"/>
    <col min="6917" max="7168" width="10" style="21"/>
    <col min="7169" max="7169" width="11.33203125" style="21" customWidth="1"/>
    <col min="7170" max="7170" width="85.109375" style="21" customWidth="1"/>
    <col min="7171" max="7172" width="10.33203125" style="21" customWidth="1"/>
    <col min="7173" max="7424" width="10" style="21"/>
    <col min="7425" max="7425" width="11.33203125" style="21" customWidth="1"/>
    <col min="7426" max="7426" width="85.109375" style="21" customWidth="1"/>
    <col min="7427" max="7428" width="10.33203125" style="21" customWidth="1"/>
    <col min="7429" max="7680" width="10" style="21"/>
    <col min="7681" max="7681" width="11.33203125" style="21" customWidth="1"/>
    <col min="7682" max="7682" width="85.109375" style="21" customWidth="1"/>
    <col min="7683" max="7684" width="10.33203125" style="21" customWidth="1"/>
    <col min="7685" max="7936" width="10" style="21"/>
    <col min="7937" max="7937" width="11.33203125" style="21" customWidth="1"/>
    <col min="7938" max="7938" width="85.109375" style="21" customWidth="1"/>
    <col min="7939" max="7940" width="10.33203125" style="21" customWidth="1"/>
    <col min="7941" max="8192" width="10" style="21"/>
    <col min="8193" max="8193" width="11.33203125" style="21" customWidth="1"/>
    <col min="8194" max="8194" width="85.109375" style="21" customWidth="1"/>
    <col min="8195" max="8196" width="10.33203125" style="21" customWidth="1"/>
    <col min="8197" max="8448" width="10" style="21"/>
    <col min="8449" max="8449" width="11.33203125" style="21" customWidth="1"/>
    <col min="8450" max="8450" width="85.109375" style="21" customWidth="1"/>
    <col min="8451" max="8452" width="10.33203125" style="21" customWidth="1"/>
    <col min="8453" max="8704" width="10" style="21"/>
    <col min="8705" max="8705" width="11.33203125" style="21" customWidth="1"/>
    <col min="8706" max="8706" width="85.109375" style="21" customWidth="1"/>
    <col min="8707" max="8708" width="10.33203125" style="21" customWidth="1"/>
    <col min="8709" max="8960" width="10" style="21"/>
    <col min="8961" max="8961" width="11.33203125" style="21" customWidth="1"/>
    <col min="8962" max="8962" width="85.109375" style="21" customWidth="1"/>
    <col min="8963" max="8964" width="10.33203125" style="21" customWidth="1"/>
    <col min="8965" max="9216" width="10" style="21"/>
    <col min="9217" max="9217" width="11.33203125" style="21" customWidth="1"/>
    <col min="9218" max="9218" width="85.109375" style="21" customWidth="1"/>
    <col min="9219" max="9220" width="10.33203125" style="21" customWidth="1"/>
    <col min="9221" max="9472" width="10" style="21"/>
    <col min="9473" max="9473" width="11.33203125" style="21" customWidth="1"/>
    <col min="9474" max="9474" width="85.109375" style="21" customWidth="1"/>
    <col min="9475" max="9476" width="10.33203125" style="21" customWidth="1"/>
    <col min="9477" max="9728" width="10" style="21"/>
    <col min="9729" max="9729" width="11.33203125" style="21" customWidth="1"/>
    <col min="9730" max="9730" width="85.109375" style="21" customWidth="1"/>
    <col min="9731" max="9732" width="10.33203125" style="21" customWidth="1"/>
    <col min="9733" max="9984" width="10" style="21"/>
    <col min="9985" max="9985" width="11.33203125" style="21" customWidth="1"/>
    <col min="9986" max="9986" width="85.109375" style="21" customWidth="1"/>
    <col min="9987" max="9988" width="10.33203125" style="21" customWidth="1"/>
    <col min="9989" max="10240" width="10" style="21"/>
    <col min="10241" max="10241" width="11.33203125" style="21" customWidth="1"/>
    <col min="10242" max="10242" width="85.109375" style="21" customWidth="1"/>
    <col min="10243" max="10244" width="10.33203125" style="21" customWidth="1"/>
    <col min="10245" max="10496" width="10" style="21"/>
    <col min="10497" max="10497" width="11.33203125" style="21" customWidth="1"/>
    <col min="10498" max="10498" width="85.109375" style="21" customWidth="1"/>
    <col min="10499" max="10500" width="10.33203125" style="21" customWidth="1"/>
    <col min="10501" max="10752" width="10" style="21"/>
    <col min="10753" max="10753" width="11.33203125" style="21" customWidth="1"/>
    <col min="10754" max="10754" width="85.109375" style="21" customWidth="1"/>
    <col min="10755" max="10756" width="10.33203125" style="21" customWidth="1"/>
    <col min="10757" max="11008" width="10" style="21"/>
    <col min="11009" max="11009" width="11.33203125" style="21" customWidth="1"/>
    <col min="11010" max="11010" width="85.109375" style="21" customWidth="1"/>
    <col min="11011" max="11012" width="10.33203125" style="21" customWidth="1"/>
    <col min="11013" max="11264" width="10" style="21"/>
    <col min="11265" max="11265" width="11.33203125" style="21" customWidth="1"/>
    <col min="11266" max="11266" width="85.109375" style="21" customWidth="1"/>
    <col min="11267" max="11268" width="10.33203125" style="21" customWidth="1"/>
    <col min="11269" max="11520" width="10" style="21"/>
    <col min="11521" max="11521" width="11.33203125" style="21" customWidth="1"/>
    <col min="11522" max="11522" width="85.109375" style="21" customWidth="1"/>
    <col min="11523" max="11524" width="10.33203125" style="21" customWidth="1"/>
    <col min="11525" max="11776" width="10" style="21"/>
    <col min="11777" max="11777" width="11.33203125" style="21" customWidth="1"/>
    <col min="11778" max="11778" width="85.109375" style="21" customWidth="1"/>
    <col min="11779" max="11780" width="10.33203125" style="21" customWidth="1"/>
    <col min="11781" max="12032" width="10" style="21"/>
    <col min="12033" max="12033" width="11.33203125" style="21" customWidth="1"/>
    <col min="12034" max="12034" width="85.109375" style="21" customWidth="1"/>
    <col min="12035" max="12036" width="10.33203125" style="21" customWidth="1"/>
    <col min="12037" max="12288" width="10" style="21"/>
    <col min="12289" max="12289" width="11.33203125" style="21" customWidth="1"/>
    <col min="12290" max="12290" width="85.109375" style="21" customWidth="1"/>
    <col min="12291" max="12292" width="10.33203125" style="21" customWidth="1"/>
    <col min="12293" max="12544" width="10" style="21"/>
    <col min="12545" max="12545" width="11.33203125" style="21" customWidth="1"/>
    <col min="12546" max="12546" width="85.109375" style="21" customWidth="1"/>
    <col min="12547" max="12548" width="10.33203125" style="21" customWidth="1"/>
    <col min="12549" max="12800" width="10" style="21"/>
    <col min="12801" max="12801" width="11.33203125" style="21" customWidth="1"/>
    <col min="12802" max="12802" width="85.109375" style="21" customWidth="1"/>
    <col min="12803" max="12804" width="10.33203125" style="21" customWidth="1"/>
    <col min="12805" max="13056" width="10" style="21"/>
    <col min="13057" max="13057" width="11.33203125" style="21" customWidth="1"/>
    <col min="13058" max="13058" width="85.109375" style="21" customWidth="1"/>
    <col min="13059" max="13060" width="10.33203125" style="21" customWidth="1"/>
    <col min="13061" max="13312" width="10" style="21"/>
    <col min="13313" max="13313" width="11.33203125" style="21" customWidth="1"/>
    <col min="13314" max="13314" width="85.109375" style="21" customWidth="1"/>
    <col min="13315" max="13316" width="10.33203125" style="21" customWidth="1"/>
    <col min="13317" max="13568" width="10" style="21"/>
    <col min="13569" max="13569" width="11.33203125" style="21" customWidth="1"/>
    <col min="13570" max="13570" width="85.109375" style="21" customWidth="1"/>
    <col min="13571" max="13572" width="10.33203125" style="21" customWidth="1"/>
    <col min="13573" max="13824" width="10" style="21"/>
    <col min="13825" max="13825" width="11.33203125" style="21" customWidth="1"/>
    <col min="13826" max="13826" width="85.109375" style="21" customWidth="1"/>
    <col min="13827" max="13828" width="10.33203125" style="21" customWidth="1"/>
    <col min="13829" max="14080" width="10" style="21"/>
    <col min="14081" max="14081" width="11.33203125" style="21" customWidth="1"/>
    <col min="14082" max="14082" width="85.109375" style="21" customWidth="1"/>
    <col min="14083" max="14084" width="10.33203125" style="21" customWidth="1"/>
    <col min="14085" max="14336" width="10" style="21"/>
    <col min="14337" max="14337" width="11.33203125" style="21" customWidth="1"/>
    <col min="14338" max="14338" width="85.109375" style="21" customWidth="1"/>
    <col min="14339" max="14340" width="10.33203125" style="21" customWidth="1"/>
    <col min="14341" max="14592" width="10" style="21"/>
    <col min="14593" max="14593" width="11.33203125" style="21" customWidth="1"/>
    <col min="14594" max="14594" width="85.109375" style="21" customWidth="1"/>
    <col min="14595" max="14596" width="10.33203125" style="21" customWidth="1"/>
    <col min="14597" max="14848" width="10" style="21"/>
    <col min="14849" max="14849" width="11.33203125" style="21" customWidth="1"/>
    <col min="14850" max="14850" width="85.109375" style="21" customWidth="1"/>
    <col min="14851" max="14852" width="10.33203125" style="21" customWidth="1"/>
    <col min="14853" max="15104" width="10" style="21"/>
    <col min="15105" max="15105" width="11.33203125" style="21" customWidth="1"/>
    <col min="15106" max="15106" width="85.109375" style="21" customWidth="1"/>
    <col min="15107" max="15108" width="10.33203125" style="21" customWidth="1"/>
    <col min="15109" max="15360" width="10" style="21"/>
    <col min="15361" max="15361" width="11.33203125" style="21" customWidth="1"/>
    <col min="15362" max="15362" width="85.109375" style="21" customWidth="1"/>
    <col min="15363" max="15364" width="10.33203125" style="21" customWidth="1"/>
    <col min="15365" max="15616" width="10" style="21"/>
    <col min="15617" max="15617" width="11.33203125" style="21" customWidth="1"/>
    <col min="15618" max="15618" width="85.109375" style="21" customWidth="1"/>
    <col min="15619" max="15620" width="10.33203125" style="21" customWidth="1"/>
    <col min="15621" max="15872" width="10" style="21"/>
    <col min="15873" max="15873" width="11.33203125" style="21" customWidth="1"/>
    <col min="15874" max="15874" width="85.109375" style="21" customWidth="1"/>
    <col min="15875" max="15876" width="10.33203125" style="21" customWidth="1"/>
    <col min="15877" max="16128" width="10" style="21"/>
    <col min="16129" max="16129" width="11.33203125" style="21" customWidth="1"/>
    <col min="16130" max="16130" width="85.109375" style="21" customWidth="1"/>
    <col min="16131" max="16132" width="10.33203125" style="21" customWidth="1"/>
    <col min="16133" max="16384" width="10" style="21"/>
  </cols>
  <sheetData>
    <row r="1" spans="1:1" ht="17.100000000000001" customHeight="1" x14ac:dyDescent="0.3">
      <c r="A1" s="19"/>
    </row>
  </sheetData>
  <pageMargins left="0.70866141732283472" right="0.70866141732283472" top="0.74803149606299213" bottom="0.74803149606299213" header="0.31496062992125984" footer="0.31496062992125984"/>
  <pageSetup paperSize="9" fitToHeight="0" orientation="portrait" r:id="rId1"/>
  <headerFooter>
    <oddHeader>&amp;LThe state of medical education and practice in the UK: 2025
Reference tables – doctors in training</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94</v>
      </c>
    </row>
    <row r="2" spans="1:14" ht="15.6" x14ac:dyDescent="0.3">
      <c r="A2" s="12" t="s">
        <v>32</v>
      </c>
    </row>
    <row r="3" spans="1:14" ht="15.6" x14ac:dyDescent="0.3">
      <c r="A3" s="12" t="s">
        <v>59</v>
      </c>
    </row>
    <row r="4" spans="1:14" ht="15.6" x14ac:dyDescent="0.3">
      <c r="A4" s="12" t="s">
        <v>55</v>
      </c>
    </row>
    <row r="5" spans="1:14" x14ac:dyDescent="0.3">
      <c r="A5" s="16" t="str">
        <f>HYPERLINK("#'Table of contents'!A10",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10004</v>
      </c>
      <c r="C8" s="1">
        <v>10031</v>
      </c>
      <c r="D8" s="1">
        <v>10349</v>
      </c>
      <c r="E8" s="1">
        <v>10641</v>
      </c>
      <c r="F8" s="1">
        <v>10827</v>
      </c>
      <c r="G8" s="1">
        <v>10824</v>
      </c>
      <c r="H8" s="1">
        <v>11233</v>
      </c>
      <c r="I8" s="1">
        <v>11650</v>
      </c>
      <c r="J8" s="1">
        <v>11917</v>
      </c>
      <c r="K8" s="1">
        <v>12824</v>
      </c>
      <c r="L8" s="1">
        <v>13274</v>
      </c>
      <c r="M8" s="1">
        <v>13971</v>
      </c>
      <c r="N8" s="1">
        <v>15101</v>
      </c>
    </row>
    <row r="9" spans="1:14" x14ac:dyDescent="0.3">
      <c r="A9" s="7" t="s">
        <v>83</v>
      </c>
      <c r="B9" s="1">
        <v>994</v>
      </c>
      <c r="C9" s="1">
        <v>1056</v>
      </c>
      <c r="D9" s="1">
        <v>1109</v>
      </c>
      <c r="E9" s="1">
        <v>1149</v>
      </c>
      <c r="F9" s="1">
        <v>1257</v>
      </c>
      <c r="G9" s="1">
        <v>1281</v>
      </c>
      <c r="H9" s="1">
        <v>1364</v>
      </c>
      <c r="I9" s="1">
        <v>1396</v>
      </c>
      <c r="J9" s="1">
        <v>1475</v>
      </c>
      <c r="K9" s="1">
        <v>1599</v>
      </c>
      <c r="L9" s="1">
        <v>1689</v>
      </c>
      <c r="M9" s="1">
        <v>1851</v>
      </c>
      <c r="N9" s="1">
        <v>2057</v>
      </c>
    </row>
    <row r="10" spans="1:14" x14ac:dyDescent="0.3">
      <c r="A10" s="7" t="s">
        <v>84</v>
      </c>
      <c r="B10" s="1">
        <v>1551</v>
      </c>
      <c r="C10" s="1">
        <v>1633</v>
      </c>
      <c r="D10" s="1">
        <v>1725</v>
      </c>
      <c r="E10" s="1">
        <v>1844</v>
      </c>
      <c r="F10" s="1">
        <v>1862</v>
      </c>
      <c r="G10" s="1">
        <v>1838</v>
      </c>
      <c r="H10" s="1">
        <v>1972</v>
      </c>
      <c r="I10" s="1">
        <v>2032</v>
      </c>
      <c r="J10" s="1">
        <v>2103</v>
      </c>
      <c r="K10" s="1">
        <v>2186</v>
      </c>
      <c r="L10" s="1">
        <v>2260</v>
      </c>
      <c r="M10" s="1">
        <v>2349</v>
      </c>
      <c r="N10" s="1">
        <v>2479</v>
      </c>
    </row>
    <row r="11" spans="1:14" x14ac:dyDescent="0.3">
      <c r="A11" s="7" t="s">
        <v>85</v>
      </c>
      <c r="B11" s="1">
        <v>31537</v>
      </c>
      <c r="C11" s="1">
        <v>31984</v>
      </c>
      <c r="D11" s="1">
        <v>33065</v>
      </c>
      <c r="E11" s="1">
        <v>33515</v>
      </c>
      <c r="F11" s="1">
        <v>33739</v>
      </c>
      <c r="G11" s="1">
        <v>33619</v>
      </c>
      <c r="H11" s="1">
        <v>33938</v>
      </c>
      <c r="I11" s="1">
        <v>33998</v>
      </c>
      <c r="J11" s="1">
        <v>33785</v>
      </c>
      <c r="K11" s="1">
        <v>33822</v>
      </c>
      <c r="L11" s="1">
        <v>33584</v>
      </c>
      <c r="M11" s="1">
        <v>33455</v>
      </c>
      <c r="N11" s="1">
        <v>33940</v>
      </c>
    </row>
    <row r="12" spans="1:14" x14ac:dyDescent="0.3">
      <c r="A12" s="7" t="s">
        <v>86</v>
      </c>
      <c r="B12" s="1">
        <v>1197</v>
      </c>
      <c r="C12" s="1">
        <v>1264</v>
      </c>
      <c r="D12" s="1">
        <v>1337</v>
      </c>
      <c r="E12" s="1">
        <v>1415</v>
      </c>
      <c r="F12" s="1">
        <v>1521</v>
      </c>
      <c r="G12" s="1">
        <v>1552</v>
      </c>
      <c r="H12" s="1">
        <v>1581</v>
      </c>
      <c r="I12" s="1">
        <v>1583</v>
      </c>
      <c r="J12" s="1">
        <v>1593</v>
      </c>
      <c r="K12" s="1">
        <v>1662</v>
      </c>
      <c r="L12" s="1">
        <v>1718</v>
      </c>
      <c r="M12" s="1">
        <v>1821</v>
      </c>
      <c r="N12" s="1">
        <v>1973</v>
      </c>
    </row>
    <row r="13" spans="1:14" x14ac:dyDescent="0.3">
      <c r="A13" s="7" t="s">
        <v>87</v>
      </c>
      <c r="B13" s="1">
        <v>2512</v>
      </c>
      <c r="C13" s="1">
        <v>2412</v>
      </c>
      <c r="D13" s="1">
        <v>2304</v>
      </c>
      <c r="E13" s="1">
        <v>2067</v>
      </c>
      <c r="F13" s="1">
        <v>1873</v>
      </c>
      <c r="G13" s="1">
        <v>1811</v>
      </c>
      <c r="H13" s="1">
        <v>1809</v>
      </c>
      <c r="I13" s="1">
        <v>1810</v>
      </c>
      <c r="J13" s="1">
        <v>1789</v>
      </c>
      <c r="K13" s="1">
        <v>1752</v>
      </c>
      <c r="L13" s="1">
        <v>1598</v>
      </c>
      <c r="M13" s="1">
        <v>1561</v>
      </c>
      <c r="N13" s="1">
        <v>1594</v>
      </c>
    </row>
    <row r="14" spans="1:14" x14ac:dyDescent="0.3">
      <c r="A14" s="7" t="s">
        <v>88</v>
      </c>
      <c r="B14" s="1">
        <v>6452</v>
      </c>
      <c r="C14" s="1">
        <v>5364</v>
      </c>
      <c r="D14" s="1">
        <v>4641</v>
      </c>
      <c r="E14" s="1">
        <v>4302</v>
      </c>
      <c r="F14" s="1">
        <v>4238</v>
      </c>
      <c r="G14" s="1">
        <v>4291</v>
      </c>
      <c r="H14" s="1">
        <v>4941</v>
      </c>
      <c r="I14" s="1">
        <v>5546</v>
      </c>
      <c r="J14" s="1">
        <v>6382</v>
      </c>
      <c r="K14" s="1">
        <v>7269</v>
      </c>
      <c r="L14" s="1">
        <v>8262</v>
      </c>
      <c r="M14" s="1">
        <v>9233</v>
      </c>
      <c r="N14" s="1">
        <v>9845</v>
      </c>
    </row>
    <row r="15" spans="1:14" x14ac:dyDescent="0.3">
      <c r="A15" s="7" t="s">
        <v>89</v>
      </c>
      <c r="B15" s="1">
        <v>1065</v>
      </c>
      <c r="C15" s="1">
        <v>974</v>
      </c>
      <c r="D15" s="1">
        <v>914</v>
      </c>
      <c r="E15" s="1">
        <v>942</v>
      </c>
      <c r="F15" s="1">
        <v>1049</v>
      </c>
      <c r="G15" s="1">
        <v>1256</v>
      </c>
      <c r="H15" s="1">
        <v>1636</v>
      </c>
      <c r="I15" s="1">
        <v>2173</v>
      </c>
      <c r="J15" s="1">
        <v>2783</v>
      </c>
      <c r="K15" s="1">
        <v>3353</v>
      </c>
      <c r="L15" s="1">
        <v>3883</v>
      </c>
      <c r="M15" s="1">
        <v>4378</v>
      </c>
      <c r="N15" s="1">
        <v>4835</v>
      </c>
    </row>
    <row r="16" spans="1:14" x14ac:dyDescent="0.3">
      <c r="A16" s="7" t="s">
        <v>90</v>
      </c>
      <c r="B16" s="1">
        <v>213</v>
      </c>
      <c r="C16" s="1">
        <v>194</v>
      </c>
      <c r="D16" s="1">
        <v>196</v>
      </c>
      <c r="E16" s="1">
        <v>216</v>
      </c>
      <c r="F16" s="1">
        <v>221</v>
      </c>
      <c r="G16" s="1">
        <v>222</v>
      </c>
      <c r="H16" s="1">
        <v>251</v>
      </c>
      <c r="I16" s="1">
        <v>287</v>
      </c>
      <c r="J16" s="1">
        <v>345</v>
      </c>
      <c r="K16" s="1">
        <v>406</v>
      </c>
      <c r="L16" s="1">
        <v>445</v>
      </c>
      <c r="M16" s="1">
        <v>524</v>
      </c>
      <c r="N16" s="1">
        <v>553</v>
      </c>
    </row>
    <row r="17" spans="1:14" x14ac:dyDescent="0.3">
      <c r="A17" s="7" t="s">
        <v>91</v>
      </c>
      <c r="B17" s="1">
        <v>2168</v>
      </c>
      <c r="C17" s="1">
        <v>2033</v>
      </c>
      <c r="D17" s="1">
        <v>1995</v>
      </c>
      <c r="E17" s="1">
        <v>2018</v>
      </c>
      <c r="F17" s="1">
        <v>2025</v>
      </c>
      <c r="G17" s="1">
        <v>2095</v>
      </c>
      <c r="H17" s="1">
        <v>2156</v>
      </c>
      <c r="I17" s="1">
        <v>2250</v>
      </c>
      <c r="J17" s="1">
        <v>2342</v>
      </c>
      <c r="K17" s="1">
        <v>2402</v>
      </c>
      <c r="L17" s="1">
        <v>2423</v>
      </c>
      <c r="M17" s="1">
        <v>2454</v>
      </c>
      <c r="N17" s="1">
        <v>2352</v>
      </c>
    </row>
    <row r="18" spans="1:14" x14ac:dyDescent="0.3">
      <c r="A18" s="7" t="s">
        <v>92</v>
      </c>
      <c r="B18" s="1">
        <v>714</v>
      </c>
      <c r="C18" s="1">
        <v>641</v>
      </c>
      <c r="D18" s="1">
        <v>610</v>
      </c>
      <c r="E18" s="1">
        <v>624</v>
      </c>
      <c r="F18" s="1">
        <v>654</v>
      </c>
      <c r="G18" s="1">
        <v>721</v>
      </c>
      <c r="H18" s="1">
        <v>915</v>
      </c>
      <c r="I18" s="1">
        <v>1151</v>
      </c>
      <c r="J18" s="1">
        <v>1510</v>
      </c>
      <c r="K18" s="1">
        <v>1944</v>
      </c>
      <c r="L18" s="1">
        <v>2530</v>
      </c>
      <c r="M18" s="1">
        <v>2994</v>
      </c>
      <c r="N18" s="1">
        <v>3310</v>
      </c>
    </row>
    <row r="19" spans="1:14" x14ac:dyDescent="0.3">
      <c r="A19" s="7" t="s">
        <v>93</v>
      </c>
      <c r="B19" s="1">
        <v>1009</v>
      </c>
      <c r="C19" s="1">
        <v>765</v>
      </c>
      <c r="D19" s="1">
        <v>597</v>
      </c>
      <c r="E19" s="1">
        <v>482</v>
      </c>
      <c r="F19" s="1">
        <v>384</v>
      </c>
      <c r="G19" s="1">
        <v>341</v>
      </c>
      <c r="H19" s="1">
        <v>404</v>
      </c>
      <c r="I19" s="1">
        <v>466</v>
      </c>
      <c r="J19" s="1">
        <v>597</v>
      </c>
      <c r="K19" s="1">
        <v>743</v>
      </c>
      <c r="L19" s="1">
        <v>868</v>
      </c>
      <c r="M19" s="1">
        <v>1009</v>
      </c>
      <c r="N19" s="1">
        <v>1132</v>
      </c>
    </row>
    <row r="20" spans="1:14" x14ac:dyDescent="0.3">
      <c r="A20" s="10" t="s">
        <v>16</v>
      </c>
      <c r="B20" s="5">
        <v>59416</v>
      </c>
      <c r="C20" s="5">
        <v>58351</v>
      </c>
      <c r="D20" s="5">
        <v>58842</v>
      </c>
      <c r="E20" s="5">
        <v>59215</v>
      </c>
      <c r="F20" s="5">
        <v>59650</v>
      </c>
      <c r="G20" s="5">
        <v>59851</v>
      </c>
      <c r="H20" s="5">
        <v>62200</v>
      </c>
      <c r="I20" s="5">
        <v>64342</v>
      </c>
      <c r="J20" s="5">
        <v>66621</v>
      </c>
      <c r="K20" s="5">
        <v>69962</v>
      </c>
      <c r="L20" s="5">
        <v>72534</v>
      </c>
      <c r="M20" s="5">
        <v>75600</v>
      </c>
      <c r="N20" s="5">
        <v>79171</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0.20931059734281801</v>
      </c>
      <c r="C25" s="2">
        <v>0.20733774286895401</v>
      </c>
      <c r="D25" s="2">
        <v>0.207440517949849</v>
      </c>
      <c r="E25" s="2">
        <v>0.21016768383006501</v>
      </c>
      <c r="F25" s="2">
        <v>0.211965778499971</v>
      </c>
      <c r="G25" s="2">
        <v>0.21254786450662699</v>
      </c>
      <c r="H25" s="2">
        <v>0.216447964236854</v>
      </c>
      <c r="I25" s="2">
        <v>0.222035868798719</v>
      </c>
      <c r="J25" s="2">
        <v>0.226292203106604</v>
      </c>
      <c r="K25" s="2">
        <v>0.23816510353793299</v>
      </c>
      <c r="L25" s="2">
        <v>0.24525617574783401</v>
      </c>
      <c r="M25" s="2">
        <v>0.25398123909249598</v>
      </c>
      <c r="N25" s="2">
        <v>0.26426221475570499</v>
      </c>
    </row>
    <row r="26" spans="1:14" x14ac:dyDescent="0.3">
      <c r="A26" s="8" t="s">
        <v>83</v>
      </c>
      <c r="B26" s="2">
        <v>2.07971545140705E-2</v>
      </c>
      <c r="C26" s="2">
        <v>2.1827201322860701E-2</v>
      </c>
      <c r="D26" s="2">
        <v>2.2229349155124398E-2</v>
      </c>
      <c r="E26" s="2">
        <v>2.26936066836523E-2</v>
      </c>
      <c r="F26" s="2">
        <v>2.4608939094344098E-2</v>
      </c>
      <c r="G26" s="2">
        <v>2.51546391752577E-2</v>
      </c>
      <c r="H26" s="2">
        <v>2.62828294506426E-2</v>
      </c>
      <c r="I26" s="2">
        <v>2.66061865101298E-2</v>
      </c>
      <c r="J26" s="2">
        <v>2.8008810907295598E-2</v>
      </c>
      <c r="K26" s="2">
        <v>2.9696350636085101E-2</v>
      </c>
      <c r="L26" s="2">
        <v>3.12066958594313E-2</v>
      </c>
      <c r="M26" s="2">
        <v>3.3649650959860403E-2</v>
      </c>
      <c r="N26" s="2">
        <v>3.5996780064398701E-2</v>
      </c>
    </row>
    <row r="27" spans="1:14" x14ac:dyDescent="0.3">
      <c r="A27" s="8" t="s">
        <v>84</v>
      </c>
      <c r="B27" s="2">
        <v>3.2451093210586902E-2</v>
      </c>
      <c r="C27" s="2">
        <v>3.3753617197188897E-2</v>
      </c>
      <c r="D27" s="2">
        <v>3.4576760408105998E-2</v>
      </c>
      <c r="E27" s="2">
        <v>3.6420374869151298E-2</v>
      </c>
      <c r="F27" s="2">
        <v>3.6453336987803203E-2</v>
      </c>
      <c r="G27" s="2">
        <v>3.6092292587137899E-2</v>
      </c>
      <c r="H27" s="2">
        <v>3.7998342871456897E-2</v>
      </c>
      <c r="I27" s="2">
        <v>3.8727629647982598E-2</v>
      </c>
      <c r="J27" s="2">
        <v>3.9933918195283101E-2</v>
      </c>
      <c r="K27" s="2">
        <v>4.0598012814560297E-2</v>
      </c>
      <c r="L27" s="2">
        <v>4.1756739279049597E-2</v>
      </c>
      <c r="M27" s="2">
        <v>4.2702879581151799E-2</v>
      </c>
      <c r="N27" s="2">
        <v>4.33816323673527E-2</v>
      </c>
    </row>
    <row r="28" spans="1:14" x14ac:dyDescent="0.3">
      <c r="A28" s="8" t="s">
        <v>85</v>
      </c>
      <c r="B28" s="2">
        <v>0.65983889528193296</v>
      </c>
      <c r="C28" s="2">
        <v>0.66109962794543198</v>
      </c>
      <c r="D28" s="2">
        <v>0.66277135240233298</v>
      </c>
      <c r="E28" s="2">
        <v>0.66194623847050205</v>
      </c>
      <c r="F28" s="2">
        <v>0.660525852111435</v>
      </c>
      <c r="G28" s="2">
        <v>0.66016691212567502</v>
      </c>
      <c r="H28" s="2">
        <v>0.65394916854538798</v>
      </c>
      <c r="I28" s="2">
        <v>0.64796355943509498</v>
      </c>
      <c r="J28" s="2">
        <v>0.64154418745964803</v>
      </c>
      <c r="K28" s="2">
        <v>0.62813631720679697</v>
      </c>
      <c r="L28" s="2">
        <v>0.62051253626000002</v>
      </c>
      <c r="M28" s="2">
        <v>0.60818426410703896</v>
      </c>
      <c r="N28" s="2">
        <v>0.59393812123757495</v>
      </c>
    </row>
    <row r="29" spans="1:14" x14ac:dyDescent="0.3">
      <c r="A29" s="8" t="s">
        <v>86</v>
      </c>
      <c r="B29" s="2">
        <v>2.5044460717648299E-2</v>
      </c>
      <c r="C29" s="2">
        <v>2.6126498553121099E-2</v>
      </c>
      <c r="D29" s="2">
        <v>2.6799494878630599E-2</v>
      </c>
      <c r="E29" s="2">
        <v>2.7947305010764201E-2</v>
      </c>
      <c r="F29" s="2">
        <v>2.9777403629671701E-2</v>
      </c>
      <c r="G29" s="2">
        <v>3.04761904761905E-2</v>
      </c>
      <c r="H29" s="2">
        <v>3.0464188681426699E-2</v>
      </c>
      <c r="I29" s="2">
        <v>3.0170195734624299E-2</v>
      </c>
      <c r="J29" s="2">
        <v>3.0249515779879201E-2</v>
      </c>
      <c r="K29" s="2">
        <v>3.0866375708050901E-2</v>
      </c>
      <c r="L29" s="2">
        <v>3.1742512425401402E-2</v>
      </c>
      <c r="M29" s="2">
        <v>3.31042757417103E-2</v>
      </c>
      <c r="N29" s="2">
        <v>3.4526809463810697E-2</v>
      </c>
    </row>
    <row r="30" spans="1:14" x14ac:dyDescent="0.3">
      <c r="A30" s="8" t="s">
        <v>87</v>
      </c>
      <c r="B30" s="2">
        <v>5.2557798932942802E-2</v>
      </c>
      <c r="C30" s="2">
        <v>4.9855312112443199E-2</v>
      </c>
      <c r="D30" s="2">
        <v>4.6182525205957198E-2</v>
      </c>
      <c r="E30" s="2">
        <v>4.0824791135865401E-2</v>
      </c>
      <c r="F30" s="2">
        <v>3.6668689676775203E-2</v>
      </c>
      <c r="G30" s="2">
        <v>3.5562101129111401E-2</v>
      </c>
      <c r="H30" s="2">
        <v>3.4857506214231997E-2</v>
      </c>
      <c r="I30" s="2">
        <v>3.4496559873449101E-2</v>
      </c>
      <c r="J30" s="2">
        <v>3.39713645512894E-2</v>
      </c>
      <c r="K30" s="2">
        <v>3.2537840096573498E-2</v>
      </c>
      <c r="L30" s="2">
        <v>2.9525340428283701E-2</v>
      </c>
      <c r="M30" s="2">
        <v>2.8377690517742901E-2</v>
      </c>
      <c r="N30" s="2">
        <v>2.78944421111578E-2</v>
      </c>
    </row>
    <row r="31" spans="1:14" x14ac:dyDescent="0.3">
      <c r="A31" s="8" t="s">
        <v>88</v>
      </c>
      <c r="B31" s="2">
        <v>0.55520178986317903</v>
      </c>
      <c r="C31" s="2">
        <v>0.53796008424430897</v>
      </c>
      <c r="D31" s="2">
        <v>0.51837372947615301</v>
      </c>
      <c r="E31" s="2">
        <v>0.50116495806150996</v>
      </c>
      <c r="F31" s="2">
        <v>0.49445805623614503</v>
      </c>
      <c r="G31" s="2">
        <v>0.48073045036970602</v>
      </c>
      <c r="H31" s="2">
        <v>0.479569057556052</v>
      </c>
      <c r="I31" s="2">
        <v>0.46711025014739299</v>
      </c>
      <c r="J31" s="2">
        <v>0.45719607421735098</v>
      </c>
      <c r="K31" s="2">
        <v>0.45101445678476099</v>
      </c>
      <c r="L31" s="2">
        <v>0.448753462603878</v>
      </c>
      <c r="M31" s="2">
        <v>0.44837801087801099</v>
      </c>
      <c r="N31" s="2">
        <v>0.446951468652109</v>
      </c>
    </row>
    <row r="32" spans="1:14" x14ac:dyDescent="0.3">
      <c r="A32" s="8" t="s">
        <v>89</v>
      </c>
      <c r="B32" s="2">
        <v>9.1644436795456502E-2</v>
      </c>
      <c r="C32" s="2">
        <v>9.7683281516397505E-2</v>
      </c>
      <c r="D32" s="2">
        <v>0.102088685356864</v>
      </c>
      <c r="E32" s="2">
        <v>0.10973904939422199</v>
      </c>
      <c r="F32" s="2">
        <v>0.12238945280597401</v>
      </c>
      <c r="G32" s="2">
        <v>0.14071252520725999</v>
      </c>
      <c r="H32" s="2">
        <v>0.15878870231971301</v>
      </c>
      <c r="I32" s="2">
        <v>0.18302029815547899</v>
      </c>
      <c r="J32" s="2">
        <v>0.19936958234830601</v>
      </c>
      <c r="K32" s="2">
        <v>0.208041198734256</v>
      </c>
      <c r="L32" s="2">
        <v>0.21090652327413001</v>
      </c>
      <c r="M32" s="2">
        <v>0.21260683760683799</v>
      </c>
      <c r="N32" s="2">
        <v>0.21950333681390999</v>
      </c>
    </row>
    <row r="33" spans="1:15" x14ac:dyDescent="0.3">
      <c r="A33" s="8" t="s">
        <v>90</v>
      </c>
      <c r="B33" s="2">
        <v>1.83288873590913E-2</v>
      </c>
      <c r="C33" s="2">
        <v>1.94564236285227E-2</v>
      </c>
      <c r="D33" s="2">
        <v>2.1892103205629398E-2</v>
      </c>
      <c r="E33" s="2">
        <v>2.51630941286114E-2</v>
      </c>
      <c r="F33" s="2">
        <v>2.5784622564461599E-2</v>
      </c>
      <c r="G33" s="2">
        <v>2.4871162894913701E-2</v>
      </c>
      <c r="H33" s="2">
        <v>2.4361836358342201E-2</v>
      </c>
      <c r="I33" s="2">
        <v>2.4172492209214198E-2</v>
      </c>
      <c r="J33" s="2">
        <v>2.4715237481194901E-2</v>
      </c>
      <c r="K33" s="2">
        <v>2.5190792331079001E-2</v>
      </c>
      <c r="L33" s="2">
        <v>2.41703329531258E-2</v>
      </c>
      <c r="M33" s="2">
        <v>2.5446775446775399E-2</v>
      </c>
      <c r="N33" s="2">
        <v>2.5105552276751299E-2</v>
      </c>
    </row>
    <row r="34" spans="1:15" x14ac:dyDescent="0.3">
      <c r="A34" s="8" t="s">
        <v>91</v>
      </c>
      <c r="B34" s="2">
        <v>0.18655881593666601</v>
      </c>
      <c r="C34" s="2">
        <v>0.203891284725705</v>
      </c>
      <c r="D34" s="2">
        <v>0.22283033620015599</v>
      </c>
      <c r="E34" s="2">
        <v>0.235088536812675</v>
      </c>
      <c r="F34" s="2">
        <v>0.236261813090655</v>
      </c>
      <c r="G34" s="2">
        <v>0.23470759578758699</v>
      </c>
      <c r="H34" s="2">
        <v>0.20925943899835001</v>
      </c>
      <c r="I34" s="2">
        <v>0.189505600943317</v>
      </c>
      <c r="J34" s="2">
        <v>0.16777706139408299</v>
      </c>
      <c r="K34" s="2">
        <v>0.149035180244462</v>
      </c>
      <c r="L34" s="2">
        <v>0.13160610504589601</v>
      </c>
      <c r="M34" s="2">
        <v>0.119172494172494</v>
      </c>
      <c r="N34" s="2">
        <v>0.106778045126436</v>
      </c>
    </row>
    <row r="35" spans="1:15" x14ac:dyDescent="0.3">
      <c r="A35" s="8" t="s">
        <v>92</v>
      </c>
      <c r="B35" s="2">
        <v>6.1440495654418698E-2</v>
      </c>
      <c r="C35" s="2">
        <v>6.4286430648881801E-2</v>
      </c>
      <c r="D35" s="2">
        <v>6.8133586507316005E-2</v>
      </c>
      <c r="E35" s="2">
        <v>7.2693383038210602E-2</v>
      </c>
      <c r="F35" s="2">
        <v>7.6303815190759502E-2</v>
      </c>
      <c r="G35" s="2">
        <v>8.0775263275823406E-2</v>
      </c>
      <c r="H35" s="2">
        <v>8.8809084732602198E-2</v>
      </c>
      <c r="I35" s="2">
        <v>9.6942642971447807E-2</v>
      </c>
      <c r="J35" s="2">
        <v>0.108173937961172</v>
      </c>
      <c r="K35" s="2">
        <v>0.120617981013836</v>
      </c>
      <c r="L35" s="2">
        <v>0.137417848025637</v>
      </c>
      <c r="M35" s="2">
        <v>0.14539627039627001</v>
      </c>
      <c r="N35" s="2">
        <v>0.15027012303082601</v>
      </c>
    </row>
    <row r="36" spans="1:15" x14ac:dyDescent="0.3">
      <c r="A36" s="8" t="s">
        <v>93</v>
      </c>
      <c r="B36" s="2">
        <v>8.6825574391188404E-2</v>
      </c>
      <c r="C36" s="2">
        <v>7.6722495236184907E-2</v>
      </c>
      <c r="D36" s="2">
        <v>6.6681559253881403E-2</v>
      </c>
      <c r="E36" s="2">
        <v>5.6150978564771699E-2</v>
      </c>
      <c r="F36" s="2">
        <v>4.4802240112005599E-2</v>
      </c>
      <c r="G36" s="2">
        <v>3.8203002464709798E-2</v>
      </c>
      <c r="H36" s="2">
        <v>3.9211880034941297E-2</v>
      </c>
      <c r="I36" s="2">
        <v>3.9248715573149198E-2</v>
      </c>
      <c r="J36" s="2">
        <v>4.2768106597893797E-2</v>
      </c>
      <c r="K36" s="2">
        <v>4.61003908916051E-2</v>
      </c>
      <c r="L36" s="2">
        <v>4.7145728097333098E-2</v>
      </c>
      <c r="M36" s="2">
        <v>4.8999611499611503E-2</v>
      </c>
      <c r="N36" s="2">
        <v>5.13914740999682E-2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2.6989204318272702E-3</v>
      </c>
      <c r="C41" s="2">
        <v>3.1701724653573897E-2</v>
      </c>
      <c r="D41" s="2">
        <v>2.82152865011112E-2</v>
      </c>
      <c r="E41" s="2">
        <v>1.7479560191711301E-2</v>
      </c>
      <c r="F41" s="2">
        <v>-2.7708506511499E-4</v>
      </c>
      <c r="G41" s="2">
        <v>3.77864005912786E-2</v>
      </c>
      <c r="H41" s="2">
        <v>3.7122763286744402E-2</v>
      </c>
      <c r="I41" s="2">
        <v>2.29184549356223E-2</v>
      </c>
      <c r="J41" s="2">
        <v>7.6109759167575702E-2</v>
      </c>
      <c r="K41" s="2">
        <v>3.50904553961323E-2</v>
      </c>
      <c r="L41" s="2">
        <v>5.2508663552810003E-2</v>
      </c>
      <c r="M41" s="2">
        <v>8.0881826640899004E-2</v>
      </c>
      <c r="N41" s="3">
        <v>0.26718133758496299</v>
      </c>
      <c r="O41" s="3">
        <v>0.50949620151939201</v>
      </c>
    </row>
    <row r="42" spans="1:15" x14ac:dyDescent="0.3">
      <c r="A42" s="8" t="s">
        <v>83</v>
      </c>
      <c r="B42" s="2">
        <v>6.2374245472837E-2</v>
      </c>
      <c r="C42" s="2">
        <v>5.0189393939393902E-2</v>
      </c>
      <c r="D42" s="2">
        <v>3.6068530207393999E-2</v>
      </c>
      <c r="E42" s="2">
        <v>9.3994778067885101E-2</v>
      </c>
      <c r="F42" s="2">
        <v>1.9093078758949899E-2</v>
      </c>
      <c r="G42" s="2">
        <v>6.4793130366900903E-2</v>
      </c>
      <c r="H42" s="2">
        <v>2.3460410557184799E-2</v>
      </c>
      <c r="I42" s="2">
        <v>5.65902578796562E-2</v>
      </c>
      <c r="J42" s="2">
        <v>8.4067796610169498E-2</v>
      </c>
      <c r="K42" s="2">
        <v>5.6285178236397698E-2</v>
      </c>
      <c r="L42" s="2">
        <v>9.59147424511545E-2</v>
      </c>
      <c r="M42" s="2">
        <v>0.11129119394921699</v>
      </c>
      <c r="N42" s="3">
        <v>0.39457627118644101</v>
      </c>
      <c r="O42" s="3">
        <v>1.0694164989939601</v>
      </c>
    </row>
    <row r="43" spans="1:15" x14ac:dyDescent="0.3">
      <c r="A43" s="8" t="s">
        <v>84</v>
      </c>
      <c r="B43" s="2">
        <v>5.2869116698903901E-2</v>
      </c>
      <c r="C43" s="2">
        <v>5.63380281690141E-2</v>
      </c>
      <c r="D43" s="2">
        <v>6.8985507246376795E-2</v>
      </c>
      <c r="E43" s="2">
        <v>9.7613882863340599E-3</v>
      </c>
      <c r="F43" s="2">
        <v>-1.2889366272824899E-2</v>
      </c>
      <c r="G43" s="2">
        <v>7.2905331882480995E-2</v>
      </c>
      <c r="H43" s="2">
        <v>3.0425963488843799E-2</v>
      </c>
      <c r="I43" s="2">
        <v>3.4940944881889799E-2</v>
      </c>
      <c r="J43" s="2">
        <v>3.9467427484545903E-2</v>
      </c>
      <c r="K43" s="2">
        <v>3.3851784080512301E-2</v>
      </c>
      <c r="L43" s="2">
        <v>3.9380530973451303E-2</v>
      </c>
      <c r="M43" s="2">
        <v>5.5342699020859899E-2</v>
      </c>
      <c r="N43" s="3">
        <v>0.17879220161673801</v>
      </c>
      <c r="O43" s="3">
        <v>0.59832366215344901</v>
      </c>
    </row>
    <row r="44" spans="1:15" x14ac:dyDescent="0.3">
      <c r="A44" s="8" t="s">
        <v>85</v>
      </c>
      <c r="B44" s="2">
        <v>1.4173827567619E-2</v>
      </c>
      <c r="C44" s="2">
        <v>3.3798149074537299E-2</v>
      </c>
      <c r="D44" s="2">
        <v>1.3609556933313199E-2</v>
      </c>
      <c r="E44" s="2">
        <v>6.6835745188721504E-3</v>
      </c>
      <c r="F44" s="2">
        <v>-3.5567147811138402E-3</v>
      </c>
      <c r="G44" s="2">
        <v>9.4886819953002802E-3</v>
      </c>
      <c r="H44" s="2">
        <v>1.7679297542577601E-3</v>
      </c>
      <c r="I44" s="2">
        <v>-6.2650744161421301E-3</v>
      </c>
      <c r="J44" s="2">
        <v>1.09516057421933E-3</v>
      </c>
      <c r="K44" s="2">
        <v>-7.0368399266749499E-3</v>
      </c>
      <c r="L44" s="2">
        <v>-3.8411148165793199E-3</v>
      </c>
      <c r="M44" s="2">
        <v>1.44970856374234E-2</v>
      </c>
      <c r="N44" s="3">
        <v>4.5878348379458297E-3</v>
      </c>
      <c r="O44" s="3">
        <v>7.6196213970891297E-2</v>
      </c>
    </row>
    <row r="45" spans="1:15" x14ac:dyDescent="0.3">
      <c r="A45" s="8" t="s">
        <v>86</v>
      </c>
      <c r="B45" s="2">
        <v>5.59732664995823E-2</v>
      </c>
      <c r="C45" s="2">
        <v>5.7753164556962E-2</v>
      </c>
      <c r="D45" s="2">
        <v>5.8339566192969303E-2</v>
      </c>
      <c r="E45" s="2">
        <v>7.4911660777385203E-2</v>
      </c>
      <c r="F45" s="2">
        <v>2.0381328073635799E-2</v>
      </c>
      <c r="G45" s="2">
        <v>1.8685567010309299E-2</v>
      </c>
      <c r="H45" s="2">
        <v>1.26502213788741E-3</v>
      </c>
      <c r="I45" s="2">
        <v>6.3171193935565402E-3</v>
      </c>
      <c r="J45" s="2">
        <v>4.3314500941619601E-2</v>
      </c>
      <c r="K45" s="2">
        <v>3.3694344163658199E-2</v>
      </c>
      <c r="L45" s="2">
        <v>5.9953434225844003E-2</v>
      </c>
      <c r="M45" s="2">
        <v>8.3470620538165799E-2</v>
      </c>
      <c r="N45" s="3">
        <v>0.23854362837413701</v>
      </c>
      <c r="O45" s="3">
        <v>0.64828738512949002</v>
      </c>
    </row>
    <row r="46" spans="1:15" x14ac:dyDescent="0.3">
      <c r="A46" s="8" t="s">
        <v>87</v>
      </c>
      <c r="B46" s="2">
        <v>-3.98089171974522E-2</v>
      </c>
      <c r="C46" s="2">
        <v>-4.47761194029851E-2</v>
      </c>
      <c r="D46" s="2">
        <v>-0.102864583333333</v>
      </c>
      <c r="E46" s="2">
        <v>-9.3855829704886304E-2</v>
      </c>
      <c r="F46" s="2">
        <v>-3.3101975440469798E-2</v>
      </c>
      <c r="G46" s="2">
        <v>-1.10436223081171E-3</v>
      </c>
      <c r="H46" s="2">
        <v>5.5279159756771695E-4</v>
      </c>
      <c r="I46" s="2">
        <v>-1.1602209944751401E-2</v>
      </c>
      <c r="J46" s="2">
        <v>-2.0681945220793699E-2</v>
      </c>
      <c r="K46" s="2">
        <v>-8.7899543378995401E-2</v>
      </c>
      <c r="L46" s="2">
        <v>-2.3153942428035E-2</v>
      </c>
      <c r="M46" s="2">
        <v>2.1140294682895602E-2</v>
      </c>
      <c r="N46" s="3">
        <v>-0.108999441028508</v>
      </c>
      <c r="O46" s="3">
        <v>-0.36544585987261102</v>
      </c>
    </row>
    <row r="47" spans="1:15" x14ac:dyDescent="0.3">
      <c r="A47" s="8" t="s">
        <v>88</v>
      </c>
      <c r="B47" s="2">
        <v>-0.16862988220706801</v>
      </c>
      <c r="C47" s="2">
        <v>-0.134787472035794</v>
      </c>
      <c r="D47" s="2">
        <v>-7.3044602456367194E-2</v>
      </c>
      <c r="E47" s="2">
        <v>-1.48768014876801E-2</v>
      </c>
      <c r="F47" s="2">
        <v>1.25058990089665E-2</v>
      </c>
      <c r="G47" s="2">
        <v>0.151479841528781</v>
      </c>
      <c r="H47" s="2">
        <v>0.12244484922080601</v>
      </c>
      <c r="I47" s="2">
        <v>0.15073927154706099</v>
      </c>
      <c r="J47" s="2">
        <v>0.13898464431212801</v>
      </c>
      <c r="K47" s="2">
        <v>0.136607511349567</v>
      </c>
      <c r="L47" s="2">
        <v>0.117526022754781</v>
      </c>
      <c r="M47" s="2">
        <v>6.6283981371168602E-2</v>
      </c>
      <c r="N47" s="3">
        <v>0.54261986837981802</v>
      </c>
      <c r="O47" s="3">
        <v>0.52588344699318001</v>
      </c>
    </row>
    <row r="48" spans="1:15" x14ac:dyDescent="0.3">
      <c r="A48" s="8" t="s">
        <v>89</v>
      </c>
      <c r="B48" s="2">
        <v>-8.5446009389671396E-2</v>
      </c>
      <c r="C48" s="2">
        <v>-6.1601642710472297E-2</v>
      </c>
      <c r="D48" s="2">
        <v>3.06345733041575E-2</v>
      </c>
      <c r="E48" s="2">
        <v>0.113588110403397</v>
      </c>
      <c r="F48" s="2">
        <v>0.19733079122974301</v>
      </c>
      <c r="G48" s="2">
        <v>0.30254777070063699</v>
      </c>
      <c r="H48" s="2">
        <v>0.32823960880195602</v>
      </c>
      <c r="I48" s="2">
        <v>0.28071790151863801</v>
      </c>
      <c r="J48" s="2">
        <v>0.20481494789795199</v>
      </c>
      <c r="K48" s="2">
        <v>0.158067402326275</v>
      </c>
      <c r="L48" s="2">
        <v>0.12747875354107599</v>
      </c>
      <c r="M48" s="2">
        <v>0.10438556418455899</v>
      </c>
      <c r="N48" s="3">
        <v>0.73733381243262697</v>
      </c>
      <c r="O48" s="3">
        <v>3.5399061032863801</v>
      </c>
    </row>
    <row r="49" spans="1:15" x14ac:dyDescent="0.3">
      <c r="A49" s="8" t="s">
        <v>90</v>
      </c>
      <c r="B49" s="2">
        <v>-8.9201877934272297E-2</v>
      </c>
      <c r="C49" s="2">
        <v>1.03092783505155E-2</v>
      </c>
      <c r="D49" s="2">
        <v>0.102040816326531</v>
      </c>
      <c r="E49" s="2">
        <v>2.3148148148148098E-2</v>
      </c>
      <c r="F49" s="2">
        <v>4.5248868778280504E-3</v>
      </c>
      <c r="G49" s="2">
        <v>0.13063063063063099</v>
      </c>
      <c r="H49" s="2">
        <v>0.143426294820717</v>
      </c>
      <c r="I49" s="2">
        <v>0.202090592334495</v>
      </c>
      <c r="J49" s="2">
        <v>0.17681159420289899</v>
      </c>
      <c r="K49" s="2">
        <v>9.6059113300492605E-2</v>
      </c>
      <c r="L49" s="2">
        <v>0.17752808988763999</v>
      </c>
      <c r="M49" s="2">
        <v>5.5343511450381702E-2</v>
      </c>
      <c r="N49" s="3">
        <v>0.60289855072463805</v>
      </c>
      <c r="O49" s="3">
        <v>1.5962441314553999</v>
      </c>
    </row>
    <row r="50" spans="1:15" x14ac:dyDescent="0.3">
      <c r="A50" s="8" t="s">
        <v>91</v>
      </c>
      <c r="B50" s="2">
        <v>-6.2269372693726899E-2</v>
      </c>
      <c r="C50" s="2">
        <v>-1.86915887850467E-2</v>
      </c>
      <c r="D50" s="2">
        <v>1.15288220551378E-2</v>
      </c>
      <c r="E50" s="2">
        <v>3.4687809712586701E-3</v>
      </c>
      <c r="F50" s="2">
        <v>3.4567901234567898E-2</v>
      </c>
      <c r="G50" s="2">
        <v>2.9116945107398599E-2</v>
      </c>
      <c r="H50" s="2">
        <v>4.3599257884972202E-2</v>
      </c>
      <c r="I50" s="2">
        <v>4.0888888888888898E-2</v>
      </c>
      <c r="J50" s="2">
        <v>2.56191289496157E-2</v>
      </c>
      <c r="K50" s="2">
        <v>8.7427144046627794E-3</v>
      </c>
      <c r="L50" s="2">
        <v>1.2794056954189E-2</v>
      </c>
      <c r="M50" s="2">
        <v>-4.1564792176039103E-2</v>
      </c>
      <c r="N50" s="3">
        <v>4.2698548249359503E-3</v>
      </c>
      <c r="O50" s="3">
        <v>8.4870848708487101E-2</v>
      </c>
    </row>
    <row r="51" spans="1:15" x14ac:dyDescent="0.3">
      <c r="A51" s="8" t="s">
        <v>92</v>
      </c>
      <c r="B51" s="2">
        <v>-0.102240896358543</v>
      </c>
      <c r="C51" s="2">
        <v>-4.8361934477379097E-2</v>
      </c>
      <c r="D51" s="2">
        <v>2.2950819672131102E-2</v>
      </c>
      <c r="E51" s="2">
        <v>4.80769230769231E-2</v>
      </c>
      <c r="F51" s="2">
        <v>0.102446483180428</v>
      </c>
      <c r="G51" s="2">
        <v>0.269070735090153</v>
      </c>
      <c r="H51" s="2">
        <v>0.25792349726775998</v>
      </c>
      <c r="I51" s="2">
        <v>0.31190269331016501</v>
      </c>
      <c r="J51" s="2">
        <v>0.28741721854304603</v>
      </c>
      <c r="K51" s="2">
        <v>0.30144032921810698</v>
      </c>
      <c r="L51" s="2">
        <v>0.183399209486166</v>
      </c>
      <c r="M51" s="2">
        <v>0.105544422177689</v>
      </c>
      <c r="N51" s="3">
        <v>1.19205298013245</v>
      </c>
      <c r="O51" s="3">
        <v>3.6358543417366902</v>
      </c>
    </row>
    <row r="52" spans="1:15" x14ac:dyDescent="0.3">
      <c r="A52" s="8" t="s">
        <v>93</v>
      </c>
      <c r="B52" s="2">
        <v>-0.241823587710605</v>
      </c>
      <c r="C52" s="2">
        <v>-0.21960784313725501</v>
      </c>
      <c r="D52" s="2">
        <v>-0.19262981574539401</v>
      </c>
      <c r="E52" s="2">
        <v>-0.20331950207468899</v>
      </c>
      <c r="F52" s="2">
        <v>-0.111979166666667</v>
      </c>
      <c r="G52" s="2">
        <v>0.18475073313783</v>
      </c>
      <c r="H52" s="2">
        <v>0.15346534653465299</v>
      </c>
      <c r="I52" s="2">
        <v>0.28111587982832598</v>
      </c>
      <c r="J52" s="2">
        <v>0.24455611390284801</v>
      </c>
      <c r="K52" s="2">
        <v>0.16823687752355301</v>
      </c>
      <c r="L52" s="2">
        <v>0.16244239631336399</v>
      </c>
      <c r="M52" s="2">
        <v>0.121902874132805</v>
      </c>
      <c r="N52" s="3">
        <v>0.89614740368509205</v>
      </c>
      <c r="O52" s="3">
        <v>0.121902874132805</v>
      </c>
    </row>
    <row r="53" spans="1:15" x14ac:dyDescent="0.3">
      <c r="A53" s="11" t="s">
        <v>16</v>
      </c>
      <c r="B53" s="3">
        <v>-1.79244647906288E-2</v>
      </c>
      <c r="C53" s="3">
        <v>8.4145944371133308E-3</v>
      </c>
      <c r="D53" s="3">
        <v>6.3390095510009901E-3</v>
      </c>
      <c r="E53" s="3">
        <v>7.3461116271215099E-3</v>
      </c>
      <c r="F53" s="3">
        <v>3.3696563285834E-3</v>
      </c>
      <c r="G53" s="3">
        <v>3.9247464536933403E-2</v>
      </c>
      <c r="H53" s="3">
        <v>3.4437299035369802E-2</v>
      </c>
      <c r="I53" s="3">
        <v>3.5420098846787498E-2</v>
      </c>
      <c r="J53" s="3">
        <v>5.0149352306329803E-2</v>
      </c>
      <c r="K53" s="3">
        <v>3.67628140990824E-2</v>
      </c>
      <c r="L53" s="3">
        <v>4.2269832078749299E-2</v>
      </c>
      <c r="M53" s="3">
        <v>4.72354497354497E-2</v>
      </c>
      <c r="N53" s="3">
        <v>0.18837903964215499</v>
      </c>
      <c r="O53" s="3">
        <v>0.33248619900363502</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214</v>
      </c>
    </row>
    <row r="2" spans="1:14" ht="15.6" x14ac:dyDescent="0.3">
      <c r="A2" s="12" t="s">
        <v>215</v>
      </c>
    </row>
    <row r="3" spans="1:14" ht="15.6" x14ac:dyDescent="0.3">
      <c r="A3" s="12" t="s">
        <v>33</v>
      </c>
    </row>
    <row r="4" spans="1:14" x14ac:dyDescent="0.3">
      <c r="A4" s="15"/>
    </row>
    <row r="5" spans="1:14" x14ac:dyDescent="0.3">
      <c r="A5" s="16" t="str">
        <f>HYPERLINK("#'Table of contents'!A100",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398</v>
      </c>
      <c r="C8" s="1">
        <v>427</v>
      </c>
      <c r="D8" s="1">
        <v>433</v>
      </c>
      <c r="E8" s="1">
        <v>461</v>
      </c>
      <c r="F8" s="1">
        <v>520</v>
      </c>
      <c r="G8" s="1">
        <v>542</v>
      </c>
      <c r="H8" s="1">
        <v>568</v>
      </c>
      <c r="I8" s="1">
        <v>565</v>
      </c>
      <c r="J8" s="1">
        <v>552</v>
      </c>
      <c r="K8" s="1">
        <v>571</v>
      </c>
      <c r="L8" s="1">
        <v>641</v>
      </c>
      <c r="M8" s="1">
        <v>634</v>
      </c>
      <c r="N8" s="1">
        <v>598</v>
      </c>
    </row>
    <row r="9" spans="1:14" x14ac:dyDescent="0.3">
      <c r="A9" s="7" t="s">
        <v>14</v>
      </c>
      <c r="B9" s="1">
        <v>1067</v>
      </c>
      <c r="C9" s="1">
        <v>1047</v>
      </c>
      <c r="D9" s="1">
        <v>1027</v>
      </c>
      <c r="E9" s="1">
        <v>1046</v>
      </c>
      <c r="F9" s="1">
        <v>1083</v>
      </c>
      <c r="G9" s="1">
        <v>1161</v>
      </c>
      <c r="H9" s="1">
        <v>1235</v>
      </c>
      <c r="I9" s="1">
        <v>1323</v>
      </c>
      <c r="J9" s="1">
        <v>1435</v>
      </c>
      <c r="K9" s="1">
        <v>1581</v>
      </c>
      <c r="L9" s="1">
        <v>1633</v>
      </c>
      <c r="M9" s="1">
        <v>1730</v>
      </c>
      <c r="N9" s="1">
        <v>1855</v>
      </c>
    </row>
    <row r="10" spans="1:14" x14ac:dyDescent="0.3">
      <c r="A10" s="7" t="s">
        <v>15</v>
      </c>
      <c r="B10" s="1">
        <v>68</v>
      </c>
      <c r="C10" s="1">
        <v>76</v>
      </c>
      <c r="D10" s="1">
        <v>82</v>
      </c>
      <c r="E10" s="1">
        <v>78</v>
      </c>
      <c r="F10" s="1">
        <v>93</v>
      </c>
      <c r="G10" s="1">
        <v>84</v>
      </c>
      <c r="H10" s="1">
        <v>93</v>
      </c>
      <c r="I10" s="1">
        <v>95</v>
      </c>
      <c r="J10" s="1">
        <v>97</v>
      </c>
      <c r="K10" s="1">
        <v>117</v>
      </c>
      <c r="L10" s="1">
        <v>123</v>
      </c>
      <c r="M10" s="1">
        <v>117</v>
      </c>
      <c r="N10" s="1">
        <v>140</v>
      </c>
    </row>
    <row r="11" spans="1:14" x14ac:dyDescent="0.3">
      <c r="A11" s="10" t="s">
        <v>16</v>
      </c>
      <c r="B11" s="5">
        <v>1533</v>
      </c>
      <c r="C11" s="5">
        <v>1550</v>
      </c>
      <c r="D11" s="5">
        <v>1542</v>
      </c>
      <c r="E11" s="5">
        <v>1585</v>
      </c>
      <c r="F11" s="5">
        <v>1696</v>
      </c>
      <c r="G11" s="5">
        <v>1787</v>
      </c>
      <c r="H11" s="5">
        <v>1896</v>
      </c>
      <c r="I11" s="5">
        <v>1983</v>
      </c>
      <c r="J11" s="5">
        <v>2084</v>
      </c>
      <c r="K11" s="5">
        <v>2269</v>
      </c>
      <c r="L11" s="5">
        <v>2397</v>
      </c>
      <c r="M11" s="5">
        <v>2481</v>
      </c>
      <c r="N11" s="5">
        <v>2593</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0.25962165688193101</v>
      </c>
      <c r="C16" s="2">
        <v>0.27548387096774202</v>
      </c>
      <c r="D16" s="2">
        <v>0.28080415045395601</v>
      </c>
      <c r="E16" s="2">
        <v>0.29085173501577299</v>
      </c>
      <c r="F16" s="2">
        <v>0.30660377358490598</v>
      </c>
      <c r="G16" s="2">
        <v>0.30330162283156098</v>
      </c>
      <c r="H16" s="2">
        <v>0.29957805907173002</v>
      </c>
      <c r="I16" s="2">
        <v>0.28492183560262202</v>
      </c>
      <c r="J16" s="2">
        <v>0.26487523992322498</v>
      </c>
      <c r="K16" s="2">
        <v>0.25165271044512999</v>
      </c>
      <c r="L16" s="2">
        <v>0.26741760534000802</v>
      </c>
      <c r="M16" s="2">
        <v>0.25554212011285798</v>
      </c>
      <c r="N16" s="2">
        <v>0.230620902429618</v>
      </c>
    </row>
    <row r="17" spans="1:15" x14ac:dyDescent="0.3">
      <c r="A17" s="8" t="s">
        <v>14</v>
      </c>
      <c r="B17" s="2">
        <v>0.69602087410306601</v>
      </c>
      <c r="C17" s="2">
        <v>0.67548387096774198</v>
      </c>
      <c r="D17" s="2">
        <v>0.66601815823605703</v>
      </c>
      <c r="E17" s="2">
        <v>0.65993690851734998</v>
      </c>
      <c r="F17" s="2">
        <v>0.63856132075471705</v>
      </c>
      <c r="G17" s="2">
        <v>0.64969222160044804</v>
      </c>
      <c r="H17" s="2">
        <v>0.65137130801687804</v>
      </c>
      <c r="I17" s="2">
        <v>0.66717095310136199</v>
      </c>
      <c r="J17" s="2">
        <v>0.68857965451055703</v>
      </c>
      <c r="K17" s="2">
        <v>0.69678272366681404</v>
      </c>
      <c r="L17" s="2">
        <v>0.68126825198164398</v>
      </c>
      <c r="M17" s="2">
        <v>0.69729947601773501</v>
      </c>
      <c r="N17" s="2">
        <v>0.71538758195140795</v>
      </c>
    </row>
    <row r="18" spans="1:15" x14ac:dyDescent="0.3">
      <c r="A18" s="8" t="s">
        <v>15</v>
      </c>
      <c r="B18" s="2">
        <v>4.4357469015003301E-2</v>
      </c>
      <c r="C18" s="2">
        <v>4.9032258064516103E-2</v>
      </c>
      <c r="D18" s="2">
        <v>5.3177691309987001E-2</v>
      </c>
      <c r="E18" s="2">
        <v>4.9211356466877E-2</v>
      </c>
      <c r="F18" s="2">
        <v>5.4834905660377402E-2</v>
      </c>
      <c r="G18" s="2">
        <v>4.7006155567991002E-2</v>
      </c>
      <c r="H18" s="2">
        <v>4.9050632911392403E-2</v>
      </c>
      <c r="I18" s="2">
        <v>4.7907211296016099E-2</v>
      </c>
      <c r="J18" s="2">
        <v>4.6545105566218797E-2</v>
      </c>
      <c r="K18" s="2">
        <v>5.1564565888056399E-2</v>
      </c>
      <c r="L18" s="2">
        <v>5.1314142678347899E-2</v>
      </c>
      <c r="M18" s="2">
        <v>4.7158403869407499E-2</v>
      </c>
      <c r="N18" s="2">
        <v>5.3991515618974202E-2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7.2864321608040197E-2</v>
      </c>
      <c r="C23" s="2">
        <v>1.40515222482436E-2</v>
      </c>
      <c r="D23" s="2">
        <v>6.4665127020785196E-2</v>
      </c>
      <c r="E23" s="2">
        <v>0.12798264642082399</v>
      </c>
      <c r="F23" s="2">
        <v>4.2307692307692303E-2</v>
      </c>
      <c r="G23" s="2">
        <v>4.7970479704797099E-2</v>
      </c>
      <c r="H23" s="2">
        <v>-5.2816901408450703E-3</v>
      </c>
      <c r="I23" s="2">
        <v>-2.3008849557522099E-2</v>
      </c>
      <c r="J23" s="2">
        <v>3.4420289855072499E-2</v>
      </c>
      <c r="K23" s="2">
        <v>0.12259194395796801</v>
      </c>
      <c r="L23" s="2">
        <v>-1.0920436817472699E-2</v>
      </c>
      <c r="M23" s="2">
        <v>-5.6782334384858003E-2</v>
      </c>
      <c r="N23" s="3">
        <v>8.3333333333333301E-2</v>
      </c>
      <c r="O23" s="3">
        <v>0.50251256281406997</v>
      </c>
    </row>
    <row r="24" spans="1:15" x14ac:dyDescent="0.3">
      <c r="A24" s="8" t="s">
        <v>14</v>
      </c>
      <c r="B24" s="2">
        <v>-1.8744142455482699E-2</v>
      </c>
      <c r="C24" s="2">
        <v>-1.9102196752626598E-2</v>
      </c>
      <c r="D24" s="2">
        <v>1.85004868549172E-2</v>
      </c>
      <c r="E24" s="2">
        <v>3.5372848948374801E-2</v>
      </c>
      <c r="F24" s="2">
        <v>7.2022160664820006E-2</v>
      </c>
      <c r="G24" s="2">
        <v>6.3738156761412604E-2</v>
      </c>
      <c r="H24" s="2">
        <v>7.1255060728744907E-2</v>
      </c>
      <c r="I24" s="2">
        <v>8.4656084656084707E-2</v>
      </c>
      <c r="J24" s="2">
        <v>0.101742160278746</v>
      </c>
      <c r="K24" s="2">
        <v>3.2890575585072697E-2</v>
      </c>
      <c r="L24" s="2">
        <v>5.9399877526025699E-2</v>
      </c>
      <c r="M24" s="2">
        <v>7.2254335260115599E-2</v>
      </c>
      <c r="N24" s="3">
        <v>0.292682926829268</v>
      </c>
      <c r="O24" s="3">
        <v>0.73851921274601695</v>
      </c>
    </row>
    <row r="25" spans="1:15" x14ac:dyDescent="0.3">
      <c r="A25" s="8" t="s">
        <v>15</v>
      </c>
      <c r="B25" s="2">
        <v>0.11764705882352899</v>
      </c>
      <c r="C25" s="2">
        <v>7.8947368421052599E-2</v>
      </c>
      <c r="D25" s="2">
        <v>-4.8780487804878099E-2</v>
      </c>
      <c r="E25" s="2">
        <v>0.19230769230769201</v>
      </c>
      <c r="F25" s="2">
        <v>-9.6774193548387094E-2</v>
      </c>
      <c r="G25" s="2">
        <v>0.107142857142857</v>
      </c>
      <c r="H25" s="2">
        <v>2.1505376344085999E-2</v>
      </c>
      <c r="I25" s="2">
        <v>2.1052631578947399E-2</v>
      </c>
      <c r="J25" s="2">
        <v>0.20618556701030899</v>
      </c>
      <c r="K25" s="2">
        <v>5.1282051282051301E-2</v>
      </c>
      <c r="L25" s="2">
        <v>-4.8780487804878099E-2</v>
      </c>
      <c r="M25" s="2">
        <v>0.19658119658119699</v>
      </c>
      <c r="N25" s="3">
        <v>0.44329896907216498</v>
      </c>
      <c r="O25" s="3">
        <v>1.0588235294117601</v>
      </c>
    </row>
    <row r="26" spans="1:15" x14ac:dyDescent="0.3">
      <c r="A26" s="11" t="s">
        <v>16</v>
      </c>
      <c r="B26" s="3">
        <v>1.1089367253750799E-2</v>
      </c>
      <c r="C26" s="3">
        <v>-5.1612903225806504E-3</v>
      </c>
      <c r="D26" s="3">
        <v>2.7885862516212698E-2</v>
      </c>
      <c r="E26" s="3">
        <v>7.0031545741324905E-2</v>
      </c>
      <c r="F26" s="3">
        <v>5.3655660377358499E-2</v>
      </c>
      <c r="G26" s="3">
        <v>6.09960828203693E-2</v>
      </c>
      <c r="H26" s="3">
        <v>4.5886075949367097E-2</v>
      </c>
      <c r="I26" s="3">
        <v>5.0932929904185603E-2</v>
      </c>
      <c r="J26" s="3">
        <v>8.8771593090211098E-2</v>
      </c>
      <c r="K26" s="3">
        <v>5.6412516527104502E-2</v>
      </c>
      <c r="L26" s="3">
        <v>3.5043804755944902E-2</v>
      </c>
      <c r="M26" s="3">
        <v>4.5143087464732001E-2</v>
      </c>
      <c r="N26" s="3">
        <v>0.244241842610365</v>
      </c>
      <c r="O26" s="3">
        <v>0.69145466405740397</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216</v>
      </c>
    </row>
    <row r="2" spans="1:14" ht="15.6" x14ac:dyDescent="0.3">
      <c r="A2" s="12" t="s">
        <v>215</v>
      </c>
    </row>
    <row r="3" spans="1:14" ht="15.6" x14ac:dyDescent="0.3">
      <c r="A3" s="12" t="s">
        <v>47</v>
      </c>
    </row>
    <row r="4" spans="1:14" x14ac:dyDescent="0.3">
      <c r="A4" s="15"/>
    </row>
    <row r="5" spans="1:14" x14ac:dyDescent="0.3">
      <c r="A5" s="16" t="str">
        <f>HYPERLINK("#'Table of contents'!A101",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717</v>
      </c>
      <c r="C8" s="1">
        <v>739</v>
      </c>
      <c r="D8" s="1">
        <v>748</v>
      </c>
      <c r="E8" s="1">
        <v>762</v>
      </c>
      <c r="F8" s="1">
        <v>827</v>
      </c>
      <c r="G8" s="1">
        <v>865</v>
      </c>
      <c r="H8" s="1">
        <v>902</v>
      </c>
      <c r="I8" s="1">
        <v>952</v>
      </c>
      <c r="J8" s="1">
        <v>988</v>
      </c>
      <c r="K8" s="1">
        <v>1049</v>
      </c>
      <c r="L8" s="1">
        <v>1110</v>
      </c>
      <c r="M8" s="1">
        <v>1146</v>
      </c>
      <c r="N8" s="1">
        <v>1193</v>
      </c>
    </row>
    <row r="9" spans="1:14" x14ac:dyDescent="0.3">
      <c r="A9" s="7" t="s">
        <v>45</v>
      </c>
      <c r="B9" s="1">
        <v>816</v>
      </c>
      <c r="C9" s="1">
        <v>811</v>
      </c>
      <c r="D9" s="1">
        <v>794</v>
      </c>
      <c r="E9" s="1">
        <v>823</v>
      </c>
      <c r="F9" s="1">
        <v>869</v>
      </c>
      <c r="G9" s="1">
        <v>922</v>
      </c>
      <c r="H9" s="1">
        <v>994</v>
      </c>
      <c r="I9" s="1">
        <v>1031</v>
      </c>
      <c r="J9" s="1">
        <v>1096</v>
      </c>
      <c r="K9" s="1">
        <v>1220</v>
      </c>
      <c r="L9" s="1">
        <v>1287</v>
      </c>
      <c r="M9" s="1">
        <v>1335</v>
      </c>
      <c r="N9" s="1">
        <v>1400</v>
      </c>
    </row>
    <row r="10" spans="1:14" x14ac:dyDescent="0.3">
      <c r="A10" s="10" t="s">
        <v>16</v>
      </c>
      <c r="B10" s="5">
        <v>1533</v>
      </c>
      <c r="C10" s="5">
        <v>1550</v>
      </c>
      <c r="D10" s="5">
        <v>1542</v>
      </c>
      <c r="E10" s="5">
        <v>1585</v>
      </c>
      <c r="F10" s="5">
        <v>1696</v>
      </c>
      <c r="G10" s="5">
        <v>1787</v>
      </c>
      <c r="H10" s="5">
        <v>1896</v>
      </c>
      <c r="I10" s="5">
        <v>1983</v>
      </c>
      <c r="J10" s="5">
        <v>2084</v>
      </c>
      <c r="K10" s="5">
        <v>2269</v>
      </c>
      <c r="L10" s="5">
        <v>2397</v>
      </c>
      <c r="M10" s="5">
        <v>2481</v>
      </c>
      <c r="N10" s="5">
        <v>2593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0.467710371819961</v>
      </c>
      <c r="C15" s="2">
        <v>0.47677419354838702</v>
      </c>
      <c r="D15" s="2">
        <v>0.48508430609597902</v>
      </c>
      <c r="E15" s="2">
        <v>0.48075709779179798</v>
      </c>
      <c r="F15" s="2">
        <v>0.48761792452830199</v>
      </c>
      <c r="G15" s="2">
        <v>0.484051482932289</v>
      </c>
      <c r="H15" s="2">
        <v>0.47573839662447298</v>
      </c>
      <c r="I15" s="2">
        <v>0.48008068582955099</v>
      </c>
      <c r="J15" s="2">
        <v>0.47408829174664102</v>
      </c>
      <c r="K15" s="2">
        <v>0.462318201851036</v>
      </c>
      <c r="L15" s="2">
        <v>0.46307884856070097</v>
      </c>
      <c r="M15" s="2">
        <v>0.46191051995163201</v>
      </c>
      <c r="N15" s="2">
        <v>0.46008484381025799</v>
      </c>
    </row>
    <row r="16" spans="1:14" x14ac:dyDescent="0.3">
      <c r="A16" s="8" t="s">
        <v>45</v>
      </c>
      <c r="B16" s="2">
        <v>0.532289628180039</v>
      </c>
      <c r="C16" s="2">
        <v>0.52322580645161298</v>
      </c>
      <c r="D16" s="2">
        <v>0.51491569390402103</v>
      </c>
      <c r="E16" s="2">
        <v>0.51924290220820202</v>
      </c>
      <c r="F16" s="2">
        <v>0.51238207547169801</v>
      </c>
      <c r="G16" s="2">
        <v>0.51594851706771105</v>
      </c>
      <c r="H16" s="2">
        <v>0.52426160337552696</v>
      </c>
      <c r="I16" s="2">
        <v>0.51991931417044901</v>
      </c>
      <c r="J16" s="2">
        <v>0.52591170825335898</v>
      </c>
      <c r="K16" s="2">
        <v>0.537681798148964</v>
      </c>
      <c r="L16" s="2">
        <v>0.53692115143929897</v>
      </c>
      <c r="M16" s="2">
        <v>0.53808948004836799</v>
      </c>
      <c r="N16" s="2">
        <v>0.53991515618974195</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3.06834030683403E-2</v>
      </c>
      <c r="C21" s="2">
        <v>1.2178619756427599E-2</v>
      </c>
      <c r="D21" s="2">
        <v>1.8716577540106999E-2</v>
      </c>
      <c r="E21" s="2">
        <v>8.5301837270341199E-2</v>
      </c>
      <c r="F21" s="2">
        <v>4.5949214026602202E-2</v>
      </c>
      <c r="G21" s="2">
        <v>4.2774566473988397E-2</v>
      </c>
      <c r="H21" s="2">
        <v>5.5432372505543198E-2</v>
      </c>
      <c r="I21" s="2">
        <v>3.78151260504202E-2</v>
      </c>
      <c r="J21" s="2">
        <v>6.1740890688259102E-2</v>
      </c>
      <c r="K21" s="2">
        <v>5.81506196377502E-2</v>
      </c>
      <c r="L21" s="2">
        <v>3.24324324324324E-2</v>
      </c>
      <c r="M21" s="2">
        <v>4.1012216404886601E-2</v>
      </c>
      <c r="N21" s="3">
        <v>0.20748987854251</v>
      </c>
      <c r="O21" s="3">
        <v>0.66387726638772704</v>
      </c>
    </row>
    <row r="22" spans="1:15" x14ac:dyDescent="0.3">
      <c r="A22" s="8" t="s">
        <v>45</v>
      </c>
      <c r="B22" s="2">
        <v>-6.1274509803921602E-3</v>
      </c>
      <c r="C22" s="2">
        <v>-2.0961775585696701E-2</v>
      </c>
      <c r="D22" s="2">
        <v>3.6523929471032703E-2</v>
      </c>
      <c r="E22" s="2">
        <v>5.58930741190765E-2</v>
      </c>
      <c r="F22" s="2">
        <v>6.0989643268124297E-2</v>
      </c>
      <c r="G22" s="2">
        <v>7.8091106290672493E-2</v>
      </c>
      <c r="H22" s="2">
        <v>3.7223340040241401E-2</v>
      </c>
      <c r="I22" s="2">
        <v>6.3045586808923401E-2</v>
      </c>
      <c r="J22" s="2">
        <v>0.113138686131387</v>
      </c>
      <c r="K22" s="2">
        <v>5.4918032786885201E-2</v>
      </c>
      <c r="L22" s="2">
        <v>3.7296037296037303E-2</v>
      </c>
      <c r="M22" s="2">
        <v>4.8689138576778999E-2</v>
      </c>
      <c r="N22" s="3">
        <v>0.27737226277372301</v>
      </c>
      <c r="O22" s="3">
        <v>0.71568627450980404</v>
      </c>
    </row>
    <row r="23" spans="1:15" x14ac:dyDescent="0.3">
      <c r="A23" s="11" t="s">
        <v>16</v>
      </c>
      <c r="B23" s="3">
        <v>1.1089367253750799E-2</v>
      </c>
      <c r="C23" s="3">
        <v>-5.1612903225806504E-3</v>
      </c>
      <c r="D23" s="3">
        <v>2.7885862516212698E-2</v>
      </c>
      <c r="E23" s="3">
        <v>7.0031545741324905E-2</v>
      </c>
      <c r="F23" s="3">
        <v>5.3655660377358499E-2</v>
      </c>
      <c r="G23" s="3">
        <v>6.09960828203693E-2</v>
      </c>
      <c r="H23" s="3">
        <v>4.5886075949367097E-2</v>
      </c>
      <c r="I23" s="3">
        <v>5.0932929904185603E-2</v>
      </c>
      <c r="J23" s="3">
        <v>8.8771593090211098E-2</v>
      </c>
      <c r="K23" s="3">
        <v>5.6412516527104502E-2</v>
      </c>
      <c r="L23" s="3">
        <v>3.5043804755944902E-2</v>
      </c>
      <c r="M23" s="3">
        <v>4.5143087464732001E-2</v>
      </c>
      <c r="N23" s="3">
        <v>0.244241842610365</v>
      </c>
      <c r="O23" s="3">
        <v>0.69145466405740397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217</v>
      </c>
    </row>
    <row r="2" spans="1:14" ht="15.6" x14ac:dyDescent="0.3">
      <c r="A2" s="12" t="s">
        <v>215</v>
      </c>
    </row>
    <row r="3" spans="1:14" ht="15.6" x14ac:dyDescent="0.3">
      <c r="A3" s="12" t="s">
        <v>55</v>
      </c>
    </row>
    <row r="4" spans="1:14" x14ac:dyDescent="0.3">
      <c r="A4" s="15"/>
    </row>
    <row r="5" spans="1:14" x14ac:dyDescent="0.3">
      <c r="A5" s="16" t="str">
        <f>HYPERLINK("#'Table of contents'!A102",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546</v>
      </c>
      <c r="C8" s="1">
        <v>550</v>
      </c>
      <c r="D8" s="1">
        <v>541</v>
      </c>
      <c r="E8" s="1">
        <v>535</v>
      </c>
      <c r="F8" s="1">
        <v>529</v>
      </c>
      <c r="G8" s="1">
        <v>573</v>
      </c>
      <c r="H8" s="1">
        <v>614</v>
      </c>
      <c r="I8" s="1">
        <v>650</v>
      </c>
      <c r="J8" s="1">
        <v>682</v>
      </c>
      <c r="K8" s="1">
        <v>783</v>
      </c>
      <c r="L8" s="1">
        <v>854</v>
      </c>
      <c r="M8" s="1">
        <v>912</v>
      </c>
      <c r="N8" s="1">
        <v>1008</v>
      </c>
    </row>
    <row r="9" spans="1:14" x14ac:dyDescent="0.3">
      <c r="A9" s="7" t="s">
        <v>49</v>
      </c>
      <c r="B9" s="1">
        <v>30</v>
      </c>
      <c r="C9" s="1">
        <v>36</v>
      </c>
      <c r="D9" s="1">
        <v>39</v>
      </c>
      <c r="E9" s="1">
        <v>47</v>
      </c>
      <c r="F9" s="1">
        <v>53</v>
      </c>
      <c r="G9" s="1">
        <v>60</v>
      </c>
      <c r="H9" s="1">
        <v>77</v>
      </c>
      <c r="I9" s="1">
        <v>83</v>
      </c>
      <c r="J9" s="1">
        <v>87</v>
      </c>
      <c r="K9" s="1">
        <v>103</v>
      </c>
      <c r="L9" s="1">
        <v>118</v>
      </c>
      <c r="M9" s="1">
        <v>125</v>
      </c>
      <c r="N9" s="1">
        <v>130</v>
      </c>
    </row>
    <row r="10" spans="1:14" x14ac:dyDescent="0.3">
      <c r="A10" s="7" t="s">
        <v>50</v>
      </c>
      <c r="B10" s="1">
        <v>51</v>
      </c>
      <c r="C10" s="1">
        <v>56</v>
      </c>
      <c r="D10" s="1">
        <v>58</v>
      </c>
      <c r="E10" s="1">
        <v>59</v>
      </c>
      <c r="F10" s="1">
        <v>65</v>
      </c>
      <c r="G10" s="1">
        <v>69</v>
      </c>
      <c r="H10" s="1">
        <v>68</v>
      </c>
      <c r="I10" s="1">
        <v>67</v>
      </c>
      <c r="J10" s="1">
        <v>70</v>
      </c>
      <c r="K10" s="1">
        <v>81</v>
      </c>
      <c r="L10" s="1">
        <v>83</v>
      </c>
      <c r="M10" s="1">
        <v>86</v>
      </c>
      <c r="N10" s="1">
        <v>87</v>
      </c>
    </row>
    <row r="11" spans="1:14" x14ac:dyDescent="0.3">
      <c r="A11" s="7" t="s">
        <v>51</v>
      </c>
      <c r="B11" s="1">
        <v>733</v>
      </c>
      <c r="C11" s="1">
        <v>738</v>
      </c>
      <c r="D11" s="1">
        <v>738</v>
      </c>
      <c r="E11" s="1">
        <v>785</v>
      </c>
      <c r="F11" s="1">
        <v>858</v>
      </c>
      <c r="G11" s="1">
        <v>888</v>
      </c>
      <c r="H11" s="1">
        <v>923</v>
      </c>
      <c r="I11" s="1">
        <v>971</v>
      </c>
      <c r="J11" s="1">
        <v>1009</v>
      </c>
      <c r="K11" s="1">
        <v>1042</v>
      </c>
      <c r="L11" s="1">
        <v>1057</v>
      </c>
      <c r="M11" s="1">
        <v>1063</v>
      </c>
      <c r="N11" s="1">
        <v>1050</v>
      </c>
    </row>
    <row r="12" spans="1:14" x14ac:dyDescent="0.3">
      <c r="A12" s="7" t="s">
        <v>52</v>
      </c>
      <c r="B12" s="1">
        <v>59</v>
      </c>
      <c r="C12" s="1">
        <v>65</v>
      </c>
      <c r="D12" s="1">
        <v>71</v>
      </c>
      <c r="E12" s="1">
        <v>71</v>
      </c>
      <c r="F12" s="1">
        <v>90</v>
      </c>
      <c r="G12" s="1">
        <v>100</v>
      </c>
      <c r="H12" s="1">
        <v>109</v>
      </c>
      <c r="I12" s="1">
        <v>119</v>
      </c>
      <c r="J12" s="1">
        <v>140</v>
      </c>
      <c r="K12" s="1">
        <v>157</v>
      </c>
      <c r="L12" s="1">
        <v>182</v>
      </c>
      <c r="M12" s="1">
        <v>194</v>
      </c>
      <c r="N12" s="1">
        <v>212</v>
      </c>
    </row>
    <row r="13" spans="1:14" x14ac:dyDescent="0.3">
      <c r="A13" s="7" t="s">
        <v>53</v>
      </c>
      <c r="B13" s="1">
        <v>114</v>
      </c>
      <c r="C13" s="1">
        <v>105</v>
      </c>
      <c r="D13" s="1">
        <v>95</v>
      </c>
      <c r="E13" s="1">
        <v>88</v>
      </c>
      <c r="F13" s="1">
        <v>101</v>
      </c>
      <c r="G13" s="1">
        <v>97</v>
      </c>
      <c r="H13" s="1">
        <v>105</v>
      </c>
      <c r="I13" s="1">
        <v>93</v>
      </c>
      <c r="J13" s="1">
        <v>96</v>
      </c>
      <c r="K13" s="1">
        <v>103</v>
      </c>
      <c r="L13" s="1">
        <v>103</v>
      </c>
      <c r="M13" s="1">
        <v>101</v>
      </c>
      <c r="N13" s="1">
        <v>106</v>
      </c>
    </row>
    <row r="14" spans="1:14" x14ac:dyDescent="0.3">
      <c r="A14" s="10" t="s">
        <v>16</v>
      </c>
      <c r="B14" s="5">
        <v>1533</v>
      </c>
      <c r="C14" s="5">
        <v>1550</v>
      </c>
      <c r="D14" s="5">
        <v>1542</v>
      </c>
      <c r="E14" s="5">
        <v>1585</v>
      </c>
      <c r="F14" s="5">
        <v>1696</v>
      </c>
      <c r="G14" s="5">
        <v>1787</v>
      </c>
      <c r="H14" s="5">
        <v>1896</v>
      </c>
      <c r="I14" s="5">
        <v>1983</v>
      </c>
      <c r="J14" s="5">
        <v>2084</v>
      </c>
      <c r="K14" s="5">
        <v>2269</v>
      </c>
      <c r="L14" s="5">
        <v>2397</v>
      </c>
      <c r="M14" s="5">
        <v>2481</v>
      </c>
      <c r="N14" s="5">
        <v>2593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0.35616438356164398</v>
      </c>
      <c r="C19" s="2">
        <v>0.35483870967741898</v>
      </c>
      <c r="D19" s="2">
        <v>0.35084306095979201</v>
      </c>
      <c r="E19" s="2">
        <v>0.337539432176656</v>
      </c>
      <c r="F19" s="2">
        <v>0.31191037735849098</v>
      </c>
      <c r="G19" s="2">
        <v>0.32064913262451</v>
      </c>
      <c r="H19" s="2">
        <v>0.32383966244725698</v>
      </c>
      <c r="I19" s="2">
        <v>0.32778618255168901</v>
      </c>
      <c r="J19" s="2">
        <v>0.32725527831093998</v>
      </c>
      <c r="K19" s="2">
        <v>0.34508594094314698</v>
      </c>
      <c r="L19" s="2">
        <v>0.35627868168544002</v>
      </c>
      <c r="M19" s="2">
        <v>0.367593712212817</v>
      </c>
      <c r="N19" s="2">
        <v>0.38873891245661402</v>
      </c>
    </row>
    <row r="20" spans="1:15" x14ac:dyDescent="0.3">
      <c r="A20" s="8" t="s">
        <v>49</v>
      </c>
      <c r="B20" s="2">
        <v>1.9569471624266099E-2</v>
      </c>
      <c r="C20" s="2">
        <v>2.3225806451612901E-2</v>
      </c>
      <c r="D20" s="2">
        <v>2.5291828793774299E-2</v>
      </c>
      <c r="E20" s="2">
        <v>2.96529968454259E-2</v>
      </c>
      <c r="F20" s="2">
        <v>3.125E-2</v>
      </c>
      <c r="G20" s="2">
        <v>3.3575825405707901E-2</v>
      </c>
      <c r="H20" s="2">
        <v>4.06118143459916E-2</v>
      </c>
      <c r="I20" s="2">
        <v>4.1855774079677298E-2</v>
      </c>
      <c r="J20" s="2">
        <v>4.1746641074855997E-2</v>
      </c>
      <c r="K20" s="2">
        <v>4.5394446892904401E-2</v>
      </c>
      <c r="L20" s="2">
        <v>4.9228201919065503E-2</v>
      </c>
      <c r="M20" s="2">
        <v>5.0382910116888301E-2</v>
      </c>
      <c r="N20" s="2">
        <v>5.0134978789047401E-2</v>
      </c>
    </row>
    <row r="21" spans="1:15" x14ac:dyDescent="0.3">
      <c r="A21" s="8" t="s">
        <v>50</v>
      </c>
      <c r="B21" s="2">
        <v>3.3268101761252403E-2</v>
      </c>
      <c r="C21" s="2">
        <v>3.6129032258064499E-2</v>
      </c>
      <c r="D21" s="2">
        <v>3.7613488975356699E-2</v>
      </c>
      <c r="E21" s="2">
        <v>3.72239747634069E-2</v>
      </c>
      <c r="F21" s="2">
        <v>3.8325471698113199E-2</v>
      </c>
      <c r="G21" s="2">
        <v>3.86121992165641E-2</v>
      </c>
      <c r="H21" s="2">
        <v>3.58649789029536E-2</v>
      </c>
      <c r="I21" s="2">
        <v>3.3787191124558698E-2</v>
      </c>
      <c r="J21" s="2">
        <v>3.3589251439539301E-2</v>
      </c>
      <c r="K21" s="2">
        <v>3.56985456148083E-2</v>
      </c>
      <c r="L21" s="2">
        <v>3.4626616604088403E-2</v>
      </c>
      <c r="M21" s="2">
        <v>3.4663442160419201E-2</v>
      </c>
      <c r="N21" s="2">
        <v>3.3551870420362499E-2</v>
      </c>
    </row>
    <row r="22" spans="1:15" x14ac:dyDescent="0.3">
      <c r="A22" s="8" t="s">
        <v>51</v>
      </c>
      <c r="B22" s="2">
        <v>0.478147423352903</v>
      </c>
      <c r="C22" s="2">
        <v>0.47612903225806502</v>
      </c>
      <c r="D22" s="2">
        <v>0.47859922178988301</v>
      </c>
      <c r="E22" s="2">
        <v>0.49526813880126203</v>
      </c>
      <c r="F22" s="2">
        <v>0.50589622641509402</v>
      </c>
      <c r="G22" s="2">
        <v>0.496922216004477</v>
      </c>
      <c r="H22" s="2">
        <v>0.48681434599156098</v>
      </c>
      <c r="I22" s="2">
        <v>0.48966212808875398</v>
      </c>
      <c r="J22" s="2">
        <v>0.48416506717850299</v>
      </c>
      <c r="K22" s="2">
        <v>0.45923314235346002</v>
      </c>
      <c r="L22" s="2">
        <v>0.44096787651230701</v>
      </c>
      <c r="M22" s="2">
        <v>0.42845626763401901</v>
      </c>
      <c r="N22" s="2">
        <v>0.40493636714230602</v>
      </c>
    </row>
    <row r="23" spans="1:15" x14ac:dyDescent="0.3">
      <c r="A23" s="8" t="s">
        <v>52</v>
      </c>
      <c r="B23" s="2">
        <v>3.8486627527723402E-2</v>
      </c>
      <c r="C23" s="2">
        <v>4.1935483870967703E-2</v>
      </c>
      <c r="D23" s="2">
        <v>4.6044098573281497E-2</v>
      </c>
      <c r="E23" s="2">
        <v>4.4794952681388001E-2</v>
      </c>
      <c r="F23" s="2">
        <v>5.30660377358491E-2</v>
      </c>
      <c r="G23" s="2">
        <v>5.5959709009513199E-2</v>
      </c>
      <c r="H23" s="2">
        <v>5.7489451476793199E-2</v>
      </c>
      <c r="I23" s="2">
        <v>6.0010085728693902E-2</v>
      </c>
      <c r="J23" s="2">
        <v>6.71785028790787E-2</v>
      </c>
      <c r="K23" s="2">
        <v>6.9193477302776599E-2</v>
      </c>
      <c r="L23" s="2">
        <v>7.5928243637880699E-2</v>
      </c>
      <c r="M23" s="2">
        <v>7.8194276501410698E-2</v>
      </c>
      <c r="N23" s="2">
        <v>8.1758580794446603E-2</v>
      </c>
    </row>
    <row r="24" spans="1:15" x14ac:dyDescent="0.3">
      <c r="A24" s="8" t="s">
        <v>53</v>
      </c>
      <c r="B24" s="2">
        <v>7.4363992172211305E-2</v>
      </c>
      <c r="C24" s="2">
        <v>6.7741935483871002E-2</v>
      </c>
      <c r="D24" s="2">
        <v>6.1608300907911799E-2</v>
      </c>
      <c r="E24" s="2">
        <v>5.5520504731861202E-2</v>
      </c>
      <c r="F24" s="2">
        <v>5.9551886792452803E-2</v>
      </c>
      <c r="G24" s="2">
        <v>5.4280917739227802E-2</v>
      </c>
      <c r="H24" s="2">
        <v>5.5379746835443E-2</v>
      </c>
      <c r="I24" s="2">
        <v>4.6898638426626303E-2</v>
      </c>
      <c r="J24" s="2">
        <v>4.6065259117082501E-2</v>
      </c>
      <c r="K24" s="2">
        <v>4.5394446892904401E-2</v>
      </c>
      <c r="L24" s="2">
        <v>4.29703796412182E-2</v>
      </c>
      <c r="M24" s="2">
        <v>4.0709391374445798E-2</v>
      </c>
      <c r="N24" s="2">
        <v>4.0879290397223302E-2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7.3260073260073303E-3</v>
      </c>
      <c r="C29" s="2">
        <v>-1.63636363636364E-2</v>
      </c>
      <c r="D29" s="2">
        <v>-1.1090573012939E-2</v>
      </c>
      <c r="E29" s="2">
        <v>-1.1214953271028E-2</v>
      </c>
      <c r="F29" s="2">
        <v>8.3175803402646506E-2</v>
      </c>
      <c r="G29" s="2">
        <v>7.1553228621291404E-2</v>
      </c>
      <c r="H29" s="2">
        <v>5.8631921824104198E-2</v>
      </c>
      <c r="I29" s="2">
        <v>4.9230769230769203E-2</v>
      </c>
      <c r="J29" s="2">
        <v>0.148093841642229</v>
      </c>
      <c r="K29" s="2">
        <v>9.0676883780332104E-2</v>
      </c>
      <c r="L29" s="2">
        <v>6.7915690866510503E-2</v>
      </c>
      <c r="M29" s="2">
        <v>0.105263157894737</v>
      </c>
      <c r="N29" s="3">
        <v>0.47800586510263898</v>
      </c>
      <c r="O29" s="3">
        <v>0.84615384615384603</v>
      </c>
    </row>
    <row r="30" spans="1:15" x14ac:dyDescent="0.3">
      <c r="A30" s="8" t="s">
        <v>49</v>
      </c>
      <c r="B30" s="2">
        <v>0.2</v>
      </c>
      <c r="C30" s="2">
        <v>8.3333333333333301E-2</v>
      </c>
      <c r="D30" s="2">
        <v>0.20512820512820501</v>
      </c>
      <c r="E30" s="2">
        <v>0.12765957446808501</v>
      </c>
      <c r="F30" s="2">
        <v>0.13207547169811301</v>
      </c>
      <c r="G30" s="2">
        <v>0.28333333333333299</v>
      </c>
      <c r="H30" s="2">
        <v>7.7922077922077906E-2</v>
      </c>
      <c r="I30" s="2">
        <v>4.81927710843374E-2</v>
      </c>
      <c r="J30" s="2">
        <v>0.18390804597701099</v>
      </c>
      <c r="K30" s="2">
        <v>0.14563106796116501</v>
      </c>
      <c r="L30" s="2">
        <v>5.93220338983051E-2</v>
      </c>
      <c r="M30" s="2">
        <v>0.04</v>
      </c>
      <c r="N30" s="3">
        <v>0.49425287356321801</v>
      </c>
      <c r="O30" s="3">
        <v>3.3333333333333299</v>
      </c>
    </row>
    <row r="31" spans="1:15" x14ac:dyDescent="0.3">
      <c r="A31" s="8" t="s">
        <v>50</v>
      </c>
      <c r="B31" s="2">
        <v>9.8039215686274495E-2</v>
      </c>
      <c r="C31" s="2">
        <v>3.5714285714285698E-2</v>
      </c>
      <c r="D31" s="2">
        <v>1.72413793103448E-2</v>
      </c>
      <c r="E31" s="2">
        <v>0.101694915254237</v>
      </c>
      <c r="F31" s="2">
        <v>6.15384615384615E-2</v>
      </c>
      <c r="G31" s="2">
        <v>-1.4492753623188401E-2</v>
      </c>
      <c r="H31" s="2">
        <v>-1.4705882352941201E-2</v>
      </c>
      <c r="I31" s="2">
        <v>4.47761194029851E-2</v>
      </c>
      <c r="J31" s="2">
        <v>0.157142857142857</v>
      </c>
      <c r="K31" s="2">
        <v>2.4691358024691398E-2</v>
      </c>
      <c r="L31" s="2">
        <v>3.6144578313252997E-2</v>
      </c>
      <c r="M31" s="2">
        <v>1.16279069767442E-2</v>
      </c>
      <c r="N31" s="3">
        <v>0.24285714285714299</v>
      </c>
      <c r="O31" s="3">
        <v>0.70588235294117696</v>
      </c>
    </row>
    <row r="32" spans="1:15" x14ac:dyDescent="0.3">
      <c r="A32" s="8" t="s">
        <v>51</v>
      </c>
      <c r="B32" s="2">
        <v>6.8212824010914098E-3</v>
      </c>
      <c r="C32" s="2">
        <v>0</v>
      </c>
      <c r="D32" s="2">
        <v>6.3685636856368605E-2</v>
      </c>
      <c r="E32" s="2">
        <v>9.2993630573248401E-2</v>
      </c>
      <c r="F32" s="2">
        <v>3.4965034965035002E-2</v>
      </c>
      <c r="G32" s="2">
        <v>3.94144144144144E-2</v>
      </c>
      <c r="H32" s="2">
        <v>5.2004333694474499E-2</v>
      </c>
      <c r="I32" s="2">
        <v>3.9134912461379998E-2</v>
      </c>
      <c r="J32" s="2">
        <v>3.2705649157581798E-2</v>
      </c>
      <c r="K32" s="2">
        <v>1.4395393474088299E-2</v>
      </c>
      <c r="L32" s="2">
        <v>5.6764427625354804E-3</v>
      </c>
      <c r="M32" s="2">
        <v>-1.22295390404516E-2</v>
      </c>
      <c r="N32" s="3">
        <v>4.0634291377601599E-2</v>
      </c>
      <c r="O32" s="3">
        <v>0.432469304229195</v>
      </c>
    </row>
    <row r="33" spans="1:15" x14ac:dyDescent="0.3">
      <c r="A33" s="8" t="s">
        <v>52</v>
      </c>
      <c r="B33" s="2">
        <v>0.101694915254237</v>
      </c>
      <c r="C33" s="2">
        <v>9.2307692307692299E-2</v>
      </c>
      <c r="D33" s="2">
        <v>0</v>
      </c>
      <c r="E33" s="2">
        <v>0.26760563380281699</v>
      </c>
      <c r="F33" s="2">
        <v>0.11111111111111099</v>
      </c>
      <c r="G33" s="2">
        <v>0.09</v>
      </c>
      <c r="H33" s="2">
        <v>9.1743119266055106E-2</v>
      </c>
      <c r="I33" s="2">
        <v>0.17647058823529399</v>
      </c>
      <c r="J33" s="2">
        <v>0.121428571428571</v>
      </c>
      <c r="K33" s="2">
        <v>0.15923566878980899</v>
      </c>
      <c r="L33" s="2">
        <v>6.5934065934065894E-2</v>
      </c>
      <c r="M33" s="2">
        <v>9.2783505154639206E-2</v>
      </c>
      <c r="N33" s="3">
        <v>0.51428571428571401</v>
      </c>
      <c r="O33" s="3">
        <v>2.5932203389830502</v>
      </c>
    </row>
    <row r="34" spans="1:15" x14ac:dyDescent="0.3">
      <c r="A34" s="8" t="s">
        <v>53</v>
      </c>
      <c r="B34" s="2">
        <v>-7.8947368421052599E-2</v>
      </c>
      <c r="C34" s="2">
        <v>-9.5238095238095205E-2</v>
      </c>
      <c r="D34" s="2">
        <v>-7.3684210526315796E-2</v>
      </c>
      <c r="E34" s="2">
        <v>0.14772727272727301</v>
      </c>
      <c r="F34" s="2">
        <v>-3.9603960396039598E-2</v>
      </c>
      <c r="G34" s="2">
        <v>8.2474226804123696E-2</v>
      </c>
      <c r="H34" s="2">
        <v>-0.114285714285714</v>
      </c>
      <c r="I34" s="2">
        <v>3.2258064516128997E-2</v>
      </c>
      <c r="J34" s="2">
        <v>7.2916666666666699E-2</v>
      </c>
      <c r="K34" s="2">
        <v>0</v>
      </c>
      <c r="L34" s="2">
        <v>-1.94174757281553E-2</v>
      </c>
      <c r="M34" s="2">
        <v>4.95049504950495E-2</v>
      </c>
      <c r="N34" s="3">
        <v>0.104166666666667</v>
      </c>
      <c r="O34" s="3">
        <v>-7.0175438596491196E-2</v>
      </c>
    </row>
    <row r="35" spans="1:15" x14ac:dyDescent="0.3">
      <c r="A35" s="11" t="s">
        <v>16</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5.6412516527104502E-2</v>
      </c>
      <c r="L35" s="3">
        <v>3.5043804755944902E-2</v>
      </c>
      <c r="M35" s="3">
        <v>4.5143087464732001E-2</v>
      </c>
      <c r="N35" s="3">
        <v>0.244241842610365</v>
      </c>
      <c r="O35" s="3">
        <v>0.69145466405740397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218</v>
      </c>
    </row>
    <row r="2" spans="1:14" ht="15.6" x14ac:dyDescent="0.3">
      <c r="A2" s="12" t="s">
        <v>215</v>
      </c>
    </row>
    <row r="3" spans="1:14" ht="15.6" x14ac:dyDescent="0.3">
      <c r="A3" s="12" t="s">
        <v>59</v>
      </c>
    </row>
    <row r="4" spans="1:14" x14ac:dyDescent="0.3">
      <c r="A4" s="15"/>
    </row>
    <row r="5" spans="1:14" x14ac:dyDescent="0.3">
      <c r="A5" s="16" t="str">
        <f>HYPERLINK("#'Table of contents'!A103",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1168</v>
      </c>
      <c r="C8" s="1">
        <v>1189</v>
      </c>
      <c r="D8" s="1">
        <v>1222</v>
      </c>
      <c r="E8" s="1">
        <v>1287</v>
      </c>
      <c r="F8" s="1">
        <v>1419</v>
      </c>
      <c r="G8" s="1">
        <v>1539</v>
      </c>
      <c r="H8" s="1">
        <v>1632</v>
      </c>
      <c r="I8" s="1">
        <v>1711</v>
      </c>
      <c r="J8" s="1">
        <v>1793</v>
      </c>
      <c r="K8" s="1">
        <v>1910</v>
      </c>
      <c r="L8" s="1">
        <v>1971</v>
      </c>
      <c r="M8" s="1">
        <v>2022</v>
      </c>
      <c r="N8" s="1">
        <v>2057</v>
      </c>
    </row>
    <row r="9" spans="1:14" x14ac:dyDescent="0.3">
      <c r="A9" s="7" t="s">
        <v>57</v>
      </c>
      <c r="B9" s="1">
        <v>365</v>
      </c>
      <c r="C9" s="1">
        <v>361</v>
      </c>
      <c r="D9" s="1">
        <v>320</v>
      </c>
      <c r="E9" s="1">
        <v>298</v>
      </c>
      <c r="F9" s="1">
        <v>277</v>
      </c>
      <c r="G9" s="1">
        <v>248</v>
      </c>
      <c r="H9" s="1">
        <v>264</v>
      </c>
      <c r="I9" s="1">
        <v>272</v>
      </c>
      <c r="J9" s="1">
        <v>291</v>
      </c>
      <c r="K9" s="1">
        <v>359</v>
      </c>
      <c r="L9" s="1">
        <v>426</v>
      </c>
      <c r="M9" s="1">
        <v>459</v>
      </c>
      <c r="N9" s="1">
        <v>536</v>
      </c>
    </row>
    <row r="10" spans="1:14" x14ac:dyDescent="0.3">
      <c r="A10" s="10" t="s">
        <v>16</v>
      </c>
      <c r="B10" s="5">
        <v>1533</v>
      </c>
      <c r="C10" s="5">
        <v>1550</v>
      </c>
      <c r="D10" s="5">
        <v>1542</v>
      </c>
      <c r="E10" s="5">
        <v>1585</v>
      </c>
      <c r="F10" s="5">
        <v>1696</v>
      </c>
      <c r="G10" s="5">
        <v>1787</v>
      </c>
      <c r="H10" s="5">
        <v>1896</v>
      </c>
      <c r="I10" s="5">
        <v>1983</v>
      </c>
      <c r="J10" s="5">
        <v>2084</v>
      </c>
      <c r="K10" s="5">
        <v>2269</v>
      </c>
      <c r="L10" s="5">
        <v>2397</v>
      </c>
      <c r="M10" s="5">
        <v>2481</v>
      </c>
      <c r="N10" s="5">
        <v>2593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0.76190476190476197</v>
      </c>
      <c r="C15" s="2">
        <v>0.76709677419354805</v>
      </c>
      <c r="D15" s="2">
        <v>0.79247730220492896</v>
      </c>
      <c r="E15" s="2">
        <v>0.81198738170346996</v>
      </c>
      <c r="F15" s="2">
        <v>0.83667452830188704</v>
      </c>
      <c r="G15" s="2">
        <v>0.86121992165640704</v>
      </c>
      <c r="H15" s="2">
        <v>0.860759493670886</v>
      </c>
      <c r="I15" s="2">
        <v>0.86283408976298503</v>
      </c>
      <c r="J15" s="2">
        <v>0.86036468330134397</v>
      </c>
      <c r="K15" s="2">
        <v>0.84178052005288695</v>
      </c>
      <c r="L15" s="2">
        <v>0.822277847309136</v>
      </c>
      <c r="M15" s="2">
        <v>0.81499395405078601</v>
      </c>
      <c r="N15" s="2">
        <v>0.793289625915927</v>
      </c>
    </row>
    <row r="16" spans="1:14" x14ac:dyDescent="0.3">
      <c r="A16" s="8" t="s">
        <v>57</v>
      </c>
      <c r="B16" s="2">
        <v>0.238095238095238</v>
      </c>
      <c r="C16" s="2">
        <v>0.23290322580645201</v>
      </c>
      <c r="D16" s="2">
        <v>0.20752269779507099</v>
      </c>
      <c r="E16" s="2">
        <v>0.18801261829652999</v>
      </c>
      <c r="F16" s="2">
        <v>0.16332547169811301</v>
      </c>
      <c r="G16" s="2">
        <v>0.13878007834359299</v>
      </c>
      <c r="H16" s="2">
        <v>0.139240506329114</v>
      </c>
      <c r="I16" s="2">
        <v>0.13716591023701499</v>
      </c>
      <c r="J16" s="2">
        <v>0.139635316698656</v>
      </c>
      <c r="K16" s="2">
        <v>0.158219479947113</v>
      </c>
      <c r="L16" s="2">
        <v>0.177722152690864</v>
      </c>
      <c r="M16" s="2">
        <v>0.18500604594921399</v>
      </c>
      <c r="N16" s="2">
        <v>0.206710374084073</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1.7979452054794499E-2</v>
      </c>
      <c r="C21" s="2">
        <v>2.7754415475189202E-2</v>
      </c>
      <c r="D21" s="2">
        <v>5.31914893617021E-2</v>
      </c>
      <c r="E21" s="2">
        <v>0.102564102564103</v>
      </c>
      <c r="F21" s="2">
        <v>8.4566596194503199E-2</v>
      </c>
      <c r="G21" s="2">
        <v>6.0428849902534103E-2</v>
      </c>
      <c r="H21" s="2">
        <v>4.8406862745097999E-2</v>
      </c>
      <c r="I21" s="2">
        <v>4.7925189947399201E-2</v>
      </c>
      <c r="J21" s="2">
        <v>6.5253764640267706E-2</v>
      </c>
      <c r="K21" s="2">
        <v>3.1937172774869099E-2</v>
      </c>
      <c r="L21" s="2">
        <v>2.5875190258751901E-2</v>
      </c>
      <c r="M21" s="2">
        <v>1.7309594460929799E-2</v>
      </c>
      <c r="N21" s="3">
        <v>0.14723926380368099</v>
      </c>
      <c r="O21" s="3">
        <v>0.76113013698630105</v>
      </c>
    </row>
    <row r="22" spans="1:15" x14ac:dyDescent="0.3">
      <c r="A22" s="8" t="s">
        <v>57</v>
      </c>
      <c r="B22" s="2">
        <v>-1.0958904109589E-2</v>
      </c>
      <c r="C22" s="2">
        <v>-0.113573407202216</v>
      </c>
      <c r="D22" s="2">
        <v>-6.8750000000000006E-2</v>
      </c>
      <c r="E22" s="2">
        <v>-7.0469798657718102E-2</v>
      </c>
      <c r="F22" s="2">
        <v>-0.104693140794224</v>
      </c>
      <c r="G22" s="2">
        <v>6.4516129032258104E-2</v>
      </c>
      <c r="H22" s="2">
        <v>3.03030303030303E-2</v>
      </c>
      <c r="I22" s="2">
        <v>6.9852941176470604E-2</v>
      </c>
      <c r="J22" s="2">
        <v>0.23367697594501699</v>
      </c>
      <c r="K22" s="2">
        <v>0.186629526462396</v>
      </c>
      <c r="L22" s="2">
        <v>7.7464788732394402E-2</v>
      </c>
      <c r="M22" s="2">
        <v>0.167755991285403</v>
      </c>
      <c r="N22" s="3">
        <v>0.84192439862543</v>
      </c>
      <c r="O22" s="3">
        <v>0.46849315068493202</v>
      </c>
    </row>
    <row r="23" spans="1:15" x14ac:dyDescent="0.3">
      <c r="A23" s="11" t="s">
        <v>16</v>
      </c>
      <c r="B23" s="3">
        <v>1.1089367253750799E-2</v>
      </c>
      <c r="C23" s="3">
        <v>-5.1612903225806504E-3</v>
      </c>
      <c r="D23" s="3">
        <v>2.7885862516212698E-2</v>
      </c>
      <c r="E23" s="3">
        <v>7.0031545741324905E-2</v>
      </c>
      <c r="F23" s="3">
        <v>5.3655660377358499E-2</v>
      </c>
      <c r="G23" s="3">
        <v>6.09960828203693E-2</v>
      </c>
      <c r="H23" s="3">
        <v>4.5886075949367097E-2</v>
      </c>
      <c r="I23" s="3">
        <v>5.0932929904185603E-2</v>
      </c>
      <c r="J23" s="3">
        <v>8.8771593090211098E-2</v>
      </c>
      <c r="K23" s="3">
        <v>5.6412516527104502E-2</v>
      </c>
      <c r="L23" s="3">
        <v>3.5043804755944902E-2</v>
      </c>
      <c r="M23" s="3">
        <v>4.5143087464732001E-2</v>
      </c>
      <c r="N23" s="3">
        <v>0.244241842610365</v>
      </c>
      <c r="O23" s="3">
        <v>0.69145466405740397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219</v>
      </c>
    </row>
    <row r="2" spans="1:14" ht="15.6" x14ac:dyDescent="0.3">
      <c r="A2" s="12" t="s">
        <v>215</v>
      </c>
    </row>
    <row r="3" spans="1:14" ht="15.6" x14ac:dyDescent="0.3">
      <c r="A3" s="12" t="s">
        <v>47</v>
      </c>
    </row>
    <row r="4" spans="1:14" ht="15.6" x14ac:dyDescent="0.3">
      <c r="A4" s="12" t="s">
        <v>33</v>
      </c>
    </row>
    <row r="5" spans="1:14" x14ac:dyDescent="0.3">
      <c r="A5" s="16" t="str">
        <f>HYPERLINK("#'Table of contents'!A104",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186</v>
      </c>
      <c r="C8" s="1">
        <v>208</v>
      </c>
      <c r="D8" s="1">
        <v>206</v>
      </c>
      <c r="E8" s="1">
        <v>206</v>
      </c>
      <c r="F8" s="1">
        <v>236</v>
      </c>
      <c r="G8" s="1">
        <v>225</v>
      </c>
      <c r="H8" s="1">
        <v>239</v>
      </c>
      <c r="I8" s="1">
        <v>250</v>
      </c>
      <c r="J8" s="1">
        <v>246</v>
      </c>
      <c r="K8" s="1">
        <v>234</v>
      </c>
      <c r="L8" s="1">
        <v>251</v>
      </c>
      <c r="M8" s="1">
        <v>251</v>
      </c>
      <c r="N8" s="1">
        <v>240</v>
      </c>
    </row>
    <row r="9" spans="1:14" x14ac:dyDescent="0.3">
      <c r="A9" s="7" t="s">
        <v>61</v>
      </c>
      <c r="B9" s="1">
        <v>497</v>
      </c>
      <c r="C9" s="1">
        <v>494</v>
      </c>
      <c r="D9" s="1">
        <v>505</v>
      </c>
      <c r="E9" s="1">
        <v>522</v>
      </c>
      <c r="F9" s="1">
        <v>551</v>
      </c>
      <c r="G9" s="1">
        <v>596</v>
      </c>
      <c r="H9" s="1">
        <v>613</v>
      </c>
      <c r="I9" s="1">
        <v>650</v>
      </c>
      <c r="J9" s="1">
        <v>688</v>
      </c>
      <c r="K9" s="1">
        <v>754</v>
      </c>
      <c r="L9" s="1">
        <v>787</v>
      </c>
      <c r="M9" s="1">
        <v>831</v>
      </c>
      <c r="N9" s="1">
        <v>887</v>
      </c>
    </row>
    <row r="10" spans="1:14" x14ac:dyDescent="0.3">
      <c r="A10" s="7" t="s">
        <v>62</v>
      </c>
      <c r="B10" s="1">
        <v>34</v>
      </c>
      <c r="C10" s="1">
        <v>37</v>
      </c>
      <c r="D10" s="1">
        <v>37</v>
      </c>
      <c r="E10" s="1">
        <v>34</v>
      </c>
      <c r="F10" s="1">
        <v>40</v>
      </c>
      <c r="G10" s="1">
        <v>44</v>
      </c>
      <c r="H10" s="1">
        <v>50</v>
      </c>
      <c r="I10" s="1">
        <v>52</v>
      </c>
      <c r="J10" s="1">
        <v>54</v>
      </c>
      <c r="K10" s="1">
        <v>61</v>
      </c>
      <c r="L10" s="1">
        <v>72</v>
      </c>
      <c r="M10" s="1">
        <v>64</v>
      </c>
      <c r="N10" s="1">
        <v>66</v>
      </c>
    </row>
    <row r="11" spans="1:14" x14ac:dyDescent="0.3">
      <c r="A11" s="7" t="s">
        <v>63</v>
      </c>
      <c r="B11" s="1">
        <v>212</v>
      </c>
      <c r="C11" s="1">
        <v>219</v>
      </c>
      <c r="D11" s="1">
        <v>227</v>
      </c>
      <c r="E11" s="1">
        <v>255</v>
      </c>
      <c r="F11" s="1">
        <v>284</v>
      </c>
      <c r="G11" s="1">
        <v>317</v>
      </c>
      <c r="H11" s="1">
        <v>329</v>
      </c>
      <c r="I11" s="1">
        <v>315</v>
      </c>
      <c r="J11" s="1">
        <v>306</v>
      </c>
      <c r="K11" s="1">
        <v>337</v>
      </c>
      <c r="L11" s="1">
        <v>390</v>
      </c>
      <c r="M11" s="1">
        <v>383</v>
      </c>
      <c r="N11" s="1">
        <v>358</v>
      </c>
    </row>
    <row r="12" spans="1:14" x14ac:dyDescent="0.3">
      <c r="A12" s="7" t="s">
        <v>64</v>
      </c>
      <c r="B12" s="1">
        <v>570</v>
      </c>
      <c r="C12" s="1">
        <v>553</v>
      </c>
      <c r="D12" s="1">
        <v>522</v>
      </c>
      <c r="E12" s="1">
        <v>524</v>
      </c>
      <c r="F12" s="1">
        <v>532</v>
      </c>
      <c r="G12" s="1">
        <v>565</v>
      </c>
      <c r="H12" s="1">
        <v>622</v>
      </c>
      <c r="I12" s="1">
        <v>673</v>
      </c>
      <c r="J12" s="1">
        <v>747</v>
      </c>
      <c r="K12" s="1">
        <v>827</v>
      </c>
      <c r="L12" s="1">
        <v>846</v>
      </c>
      <c r="M12" s="1">
        <v>899</v>
      </c>
      <c r="N12" s="1">
        <v>968</v>
      </c>
    </row>
    <row r="13" spans="1:14" x14ac:dyDescent="0.3">
      <c r="A13" s="7" t="s">
        <v>65</v>
      </c>
      <c r="B13" s="1">
        <v>34</v>
      </c>
      <c r="C13" s="1">
        <v>39</v>
      </c>
      <c r="D13" s="1">
        <v>45</v>
      </c>
      <c r="E13" s="1">
        <v>44</v>
      </c>
      <c r="F13" s="1">
        <v>53</v>
      </c>
      <c r="G13" s="1">
        <v>40</v>
      </c>
      <c r="H13" s="1">
        <v>43</v>
      </c>
      <c r="I13" s="1">
        <v>43</v>
      </c>
      <c r="J13" s="1">
        <v>43</v>
      </c>
      <c r="K13" s="1">
        <v>56</v>
      </c>
      <c r="L13" s="1">
        <v>51</v>
      </c>
      <c r="M13" s="1">
        <v>53</v>
      </c>
      <c r="N13" s="1">
        <v>74</v>
      </c>
    </row>
    <row r="14" spans="1:14" x14ac:dyDescent="0.3">
      <c r="A14" s="10" t="s">
        <v>16</v>
      </c>
      <c r="B14" s="5">
        <v>1533</v>
      </c>
      <c r="C14" s="5">
        <v>1550</v>
      </c>
      <c r="D14" s="5">
        <v>1542</v>
      </c>
      <c r="E14" s="5">
        <v>1585</v>
      </c>
      <c r="F14" s="5">
        <v>1696</v>
      </c>
      <c r="G14" s="5">
        <v>1787</v>
      </c>
      <c r="H14" s="5">
        <v>1896</v>
      </c>
      <c r="I14" s="5">
        <v>1983</v>
      </c>
      <c r="J14" s="5">
        <v>2084</v>
      </c>
      <c r="K14" s="5">
        <v>2269</v>
      </c>
      <c r="L14" s="5">
        <v>2397</v>
      </c>
      <c r="M14" s="5">
        <v>2481</v>
      </c>
      <c r="N14" s="5">
        <v>2593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0.25941422594142299</v>
      </c>
      <c r="C19" s="2">
        <v>0.28146143437077098</v>
      </c>
      <c r="D19" s="2">
        <v>0.27540106951871701</v>
      </c>
      <c r="E19" s="2">
        <v>0.27034120734908101</v>
      </c>
      <c r="F19" s="2">
        <v>0.28536880290205602</v>
      </c>
      <c r="G19" s="2">
        <v>0.260115606936416</v>
      </c>
      <c r="H19" s="2">
        <v>0.264966740576497</v>
      </c>
      <c r="I19" s="2">
        <v>0.26260504201680701</v>
      </c>
      <c r="J19" s="2">
        <v>0.248987854251012</v>
      </c>
      <c r="K19" s="2">
        <v>0.22306959008579599</v>
      </c>
      <c r="L19" s="2">
        <v>0.22612612612612601</v>
      </c>
      <c r="M19" s="2">
        <v>0.21902268760907501</v>
      </c>
      <c r="N19" s="2">
        <v>0.20117351215423299</v>
      </c>
    </row>
    <row r="20" spans="1:15" x14ac:dyDescent="0.3">
      <c r="A20" s="8" t="s">
        <v>61</v>
      </c>
      <c r="B20" s="2">
        <v>0.69316596931659702</v>
      </c>
      <c r="C20" s="2">
        <v>0.66847090663058195</v>
      </c>
      <c r="D20" s="2">
        <v>0.675133689839572</v>
      </c>
      <c r="E20" s="2">
        <v>0.68503937007874005</v>
      </c>
      <c r="F20" s="2">
        <v>0.66626360338573198</v>
      </c>
      <c r="G20" s="2">
        <v>0.68901734104046197</v>
      </c>
      <c r="H20" s="2">
        <v>0.67960088691795995</v>
      </c>
      <c r="I20" s="2">
        <v>0.68277310924369705</v>
      </c>
      <c r="J20" s="2">
        <v>0.69635627530364397</v>
      </c>
      <c r="K20" s="2">
        <v>0.718779790276454</v>
      </c>
      <c r="L20" s="2">
        <v>0.70900900900900898</v>
      </c>
      <c r="M20" s="2">
        <v>0.72513089005235598</v>
      </c>
      <c r="N20" s="2">
        <v>0.74350377200335305</v>
      </c>
    </row>
    <row r="21" spans="1:15" x14ac:dyDescent="0.3">
      <c r="A21" s="8" t="s">
        <v>62</v>
      </c>
      <c r="B21" s="2">
        <v>4.7419804741980501E-2</v>
      </c>
      <c r="C21" s="2">
        <v>5.0067658998646798E-2</v>
      </c>
      <c r="D21" s="2">
        <v>4.9465240641711199E-2</v>
      </c>
      <c r="E21" s="2">
        <v>4.4619422572178498E-2</v>
      </c>
      <c r="F21" s="2">
        <v>4.8367593712212803E-2</v>
      </c>
      <c r="G21" s="2">
        <v>5.0867052023121397E-2</v>
      </c>
      <c r="H21" s="2">
        <v>5.5432372505543198E-2</v>
      </c>
      <c r="I21" s="2">
        <v>5.4621848739495799E-2</v>
      </c>
      <c r="J21" s="2">
        <v>5.4655870445344097E-2</v>
      </c>
      <c r="K21" s="2">
        <v>5.81506196377502E-2</v>
      </c>
      <c r="L21" s="2">
        <v>6.4864864864864896E-2</v>
      </c>
      <c r="M21" s="2">
        <v>5.5846422338568902E-2</v>
      </c>
      <c r="N21" s="2">
        <v>5.5322715842414098E-2</v>
      </c>
    </row>
    <row r="22" spans="1:15" x14ac:dyDescent="0.3">
      <c r="A22" s="8" t="s">
        <v>63</v>
      </c>
      <c r="B22" s="2">
        <v>0.25980392156862703</v>
      </c>
      <c r="C22" s="2">
        <v>0.27003699136868098</v>
      </c>
      <c r="D22" s="2">
        <v>0.28589420654911801</v>
      </c>
      <c r="E22" s="2">
        <v>0.309842041312272</v>
      </c>
      <c r="F22" s="2">
        <v>0.326812428078251</v>
      </c>
      <c r="G22" s="2">
        <v>0.34381778741865499</v>
      </c>
      <c r="H22" s="2">
        <v>0.33098591549295803</v>
      </c>
      <c r="I22" s="2">
        <v>0.30552861299709</v>
      </c>
      <c r="J22" s="2">
        <v>0.27919708029197099</v>
      </c>
      <c r="K22" s="2">
        <v>0.27622950819672099</v>
      </c>
      <c r="L22" s="2">
        <v>0.30303030303030298</v>
      </c>
      <c r="M22" s="2">
        <v>0.28689138576779</v>
      </c>
      <c r="N22" s="2">
        <v>0.255714285714286</v>
      </c>
    </row>
    <row r="23" spans="1:15" x14ac:dyDescent="0.3">
      <c r="A23" s="8" t="s">
        <v>64</v>
      </c>
      <c r="B23" s="2">
        <v>0.69852941176470595</v>
      </c>
      <c r="C23" s="2">
        <v>0.681874229346486</v>
      </c>
      <c r="D23" s="2">
        <v>0.65743073047858902</v>
      </c>
      <c r="E23" s="2">
        <v>0.63669501822600205</v>
      </c>
      <c r="F23" s="2">
        <v>0.61219792865362499</v>
      </c>
      <c r="G23" s="2">
        <v>0.61279826464208198</v>
      </c>
      <c r="H23" s="2">
        <v>0.62575452716297797</v>
      </c>
      <c r="I23" s="2">
        <v>0.652764306498545</v>
      </c>
      <c r="J23" s="2">
        <v>0.68156934306569295</v>
      </c>
      <c r="K23" s="2">
        <v>0.67786885245901596</v>
      </c>
      <c r="L23" s="2">
        <v>0.65734265734265696</v>
      </c>
      <c r="M23" s="2">
        <v>0.673408239700375</v>
      </c>
      <c r="N23" s="2">
        <v>0.69142857142857095</v>
      </c>
    </row>
    <row r="24" spans="1:15" x14ac:dyDescent="0.3">
      <c r="A24" s="8" t="s">
        <v>65</v>
      </c>
      <c r="B24" s="2">
        <v>4.1666666666666699E-2</v>
      </c>
      <c r="C24" s="2">
        <v>4.8088779284833502E-2</v>
      </c>
      <c r="D24" s="2">
        <v>5.6675062972292203E-2</v>
      </c>
      <c r="E24" s="2">
        <v>5.3462940461725401E-2</v>
      </c>
      <c r="F24" s="2">
        <v>6.0989643268124297E-2</v>
      </c>
      <c r="G24" s="2">
        <v>4.33839479392625E-2</v>
      </c>
      <c r="H24" s="2">
        <v>4.3259557344064399E-2</v>
      </c>
      <c r="I24" s="2">
        <v>4.1707080504364703E-2</v>
      </c>
      <c r="J24" s="2">
        <v>3.9233576642335802E-2</v>
      </c>
      <c r="K24" s="2">
        <v>4.59016393442623E-2</v>
      </c>
      <c r="L24" s="2">
        <v>3.9627039627039597E-2</v>
      </c>
      <c r="M24" s="2">
        <v>3.9700374531835197E-2</v>
      </c>
      <c r="N24" s="2">
        <v>5.2857142857142901E-2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0.118279569892473</v>
      </c>
      <c r="C29" s="2">
        <v>-9.6153846153846194E-3</v>
      </c>
      <c r="D29" s="2">
        <v>0</v>
      </c>
      <c r="E29" s="2">
        <v>0.14563106796116501</v>
      </c>
      <c r="F29" s="2">
        <v>-4.6610169491525397E-2</v>
      </c>
      <c r="G29" s="2">
        <v>6.22222222222222E-2</v>
      </c>
      <c r="H29" s="2">
        <v>4.6025104602510497E-2</v>
      </c>
      <c r="I29" s="2">
        <v>-1.6E-2</v>
      </c>
      <c r="J29" s="2">
        <v>-4.8780487804878099E-2</v>
      </c>
      <c r="K29" s="2">
        <v>7.2649572649572697E-2</v>
      </c>
      <c r="L29" s="2">
        <v>0</v>
      </c>
      <c r="M29" s="2">
        <v>-4.3824701195219098E-2</v>
      </c>
      <c r="N29" s="3">
        <v>-2.4390243902439001E-2</v>
      </c>
      <c r="O29" s="3">
        <v>0.29032258064516098</v>
      </c>
    </row>
    <row r="30" spans="1:15" x14ac:dyDescent="0.3">
      <c r="A30" s="8" t="s">
        <v>61</v>
      </c>
      <c r="B30" s="2">
        <v>-6.0362173038229399E-3</v>
      </c>
      <c r="C30" s="2">
        <v>2.2267206477732799E-2</v>
      </c>
      <c r="D30" s="2">
        <v>3.36633663366337E-2</v>
      </c>
      <c r="E30" s="2">
        <v>5.5555555555555601E-2</v>
      </c>
      <c r="F30" s="2">
        <v>8.1669691470054401E-2</v>
      </c>
      <c r="G30" s="2">
        <v>2.85234899328859E-2</v>
      </c>
      <c r="H30" s="2">
        <v>6.0358890701468201E-2</v>
      </c>
      <c r="I30" s="2">
        <v>5.8461538461538502E-2</v>
      </c>
      <c r="J30" s="2">
        <v>9.5930232558139497E-2</v>
      </c>
      <c r="K30" s="2">
        <v>4.3766578249336899E-2</v>
      </c>
      <c r="L30" s="2">
        <v>5.59085133418043E-2</v>
      </c>
      <c r="M30" s="2">
        <v>6.7388688327316495E-2</v>
      </c>
      <c r="N30" s="3">
        <v>0.28924418604651198</v>
      </c>
      <c r="O30" s="3">
        <v>0.78470824949698204</v>
      </c>
    </row>
    <row r="31" spans="1:15" x14ac:dyDescent="0.3">
      <c r="A31" s="8" t="s">
        <v>62</v>
      </c>
      <c r="B31" s="2">
        <v>8.8235294117647106E-2</v>
      </c>
      <c r="C31" s="2">
        <v>0</v>
      </c>
      <c r="D31" s="2">
        <v>-8.1081081081081099E-2</v>
      </c>
      <c r="E31" s="2">
        <v>0.17647058823529399</v>
      </c>
      <c r="F31" s="2">
        <v>0.1</v>
      </c>
      <c r="G31" s="2">
        <v>0.13636363636363599</v>
      </c>
      <c r="H31" s="2">
        <v>0.04</v>
      </c>
      <c r="I31" s="2">
        <v>3.8461538461538498E-2</v>
      </c>
      <c r="J31" s="2">
        <v>0.12962962962963001</v>
      </c>
      <c r="K31" s="2">
        <v>0.18032786885245899</v>
      </c>
      <c r="L31" s="2">
        <v>-0.11111111111111099</v>
      </c>
      <c r="M31" s="2">
        <v>3.125E-2</v>
      </c>
      <c r="N31" s="3">
        <v>0.22222222222222199</v>
      </c>
      <c r="O31" s="3">
        <v>0.94117647058823495</v>
      </c>
    </row>
    <row r="32" spans="1:15" x14ac:dyDescent="0.3">
      <c r="A32" s="8" t="s">
        <v>63</v>
      </c>
      <c r="B32" s="2">
        <v>3.3018867924528301E-2</v>
      </c>
      <c r="C32" s="2">
        <v>3.6529680365296802E-2</v>
      </c>
      <c r="D32" s="2">
        <v>0.123348017621145</v>
      </c>
      <c r="E32" s="2">
        <v>0.113725490196078</v>
      </c>
      <c r="F32" s="2">
        <v>0.11619718309859201</v>
      </c>
      <c r="G32" s="2">
        <v>3.7854889589905398E-2</v>
      </c>
      <c r="H32" s="2">
        <v>-4.2553191489361701E-2</v>
      </c>
      <c r="I32" s="2">
        <v>-2.8571428571428598E-2</v>
      </c>
      <c r="J32" s="2">
        <v>0.10130718954248399</v>
      </c>
      <c r="K32" s="2">
        <v>0.15727002967358999</v>
      </c>
      <c r="L32" s="2">
        <v>-1.7948717948717899E-2</v>
      </c>
      <c r="M32" s="2">
        <v>-6.5274151436031297E-2</v>
      </c>
      <c r="N32" s="3">
        <v>0.16993464052287599</v>
      </c>
      <c r="O32" s="3">
        <v>0.68867924528301905</v>
      </c>
    </row>
    <row r="33" spans="1:15" x14ac:dyDescent="0.3">
      <c r="A33" s="8" t="s">
        <v>64</v>
      </c>
      <c r="B33" s="2">
        <v>-2.9824561403508799E-2</v>
      </c>
      <c r="C33" s="2">
        <v>-5.6057866184448503E-2</v>
      </c>
      <c r="D33" s="2">
        <v>3.83141762452107E-3</v>
      </c>
      <c r="E33" s="2">
        <v>1.5267175572519101E-2</v>
      </c>
      <c r="F33" s="2">
        <v>6.2030075187969901E-2</v>
      </c>
      <c r="G33" s="2">
        <v>0.100884955752212</v>
      </c>
      <c r="H33" s="2">
        <v>8.1993569131832797E-2</v>
      </c>
      <c r="I33" s="2">
        <v>0.109955423476969</v>
      </c>
      <c r="J33" s="2">
        <v>0.107095046854083</v>
      </c>
      <c r="K33" s="2">
        <v>2.2974607013301101E-2</v>
      </c>
      <c r="L33" s="2">
        <v>6.2647754137115805E-2</v>
      </c>
      <c r="M33" s="2">
        <v>7.6751946607341498E-2</v>
      </c>
      <c r="N33" s="3">
        <v>0.29585006693440402</v>
      </c>
      <c r="O33" s="3">
        <v>0.698245614035088</v>
      </c>
    </row>
    <row r="34" spans="1:15" x14ac:dyDescent="0.3">
      <c r="A34" s="8" t="s">
        <v>65</v>
      </c>
      <c r="B34" s="2">
        <v>0.14705882352941199</v>
      </c>
      <c r="C34" s="2">
        <v>0.15384615384615399</v>
      </c>
      <c r="D34" s="2">
        <v>-2.2222222222222199E-2</v>
      </c>
      <c r="E34" s="2">
        <v>0.204545454545455</v>
      </c>
      <c r="F34" s="2">
        <v>-0.245283018867925</v>
      </c>
      <c r="G34" s="2">
        <v>7.4999999999999997E-2</v>
      </c>
      <c r="H34" s="2">
        <v>0</v>
      </c>
      <c r="I34" s="2">
        <v>0</v>
      </c>
      <c r="J34" s="2">
        <v>0.30232558139534899</v>
      </c>
      <c r="K34" s="2">
        <v>-8.9285714285714302E-2</v>
      </c>
      <c r="L34" s="2">
        <v>3.9215686274509803E-2</v>
      </c>
      <c r="M34" s="2">
        <v>0.39622641509433998</v>
      </c>
      <c r="N34" s="3">
        <v>0.72093023255813904</v>
      </c>
      <c r="O34" s="3">
        <v>1.1764705882352899</v>
      </c>
    </row>
    <row r="35" spans="1:15" x14ac:dyDescent="0.3">
      <c r="A35" s="11" t="s">
        <v>16</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5.6412516527104502E-2</v>
      </c>
      <c r="L35" s="3">
        <v>3.5043804755944902E-2</v>
      </c>
      <c r="M35" s="3">
        <v>4.5143087464732001E-2</v>
      </c>
      <c r="N35" s="3">
        <v>0.244241842610365</v>
      </c>
      <c r="O35" s="3">
        <v>0.69145466405740397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220</v>
      </c>
    </row>
    <row r="2" spans="1:14" ht="15.6" x14ac:dyDescent="0.3">
      <c r="A2" s="12" t="s">
        <v>215</v>
      </c>
    </row>
    <row r="3" spans="1:14" ht="15.6" x14ac:dyDescent="0.3">
      <c r="A3" s="12" t="s">
        <v>47</v>
      </c>
    </row>
    <row r="4" spans="1:14" ht="15.6" x14ac:dyDescent="0.3">
      <c r="A4" s="12" t="s">
        <v>59</v>
      </c>
    </row>
    <row r="5" spans="1:14" x14ac:dyDescent="0.3">
      <c r="A5" s="16" t="str">
        <f>HYPERLINK("#'Table of contents'!A105",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570</v>
      </c>
      <c r="C8" s="1">
        <v>589</v>
      </c>
      <c r="D8" s="1">
        <v>605</v>
      </c>
      <c r="E8" s="1">
        <v>626</v>
      </c>
      <c r="F8" s="1">
        <v>692</v>
      </c>
      <c r="G8" s="1">
        <v>747</v>
      </c>
      <c r="H8" s="1">
        <v>776</v>
      </c>
      <c r="I8" s="1">
        <v>832</v>
      </c>
      <c r="J8" s="1">
        <v>866</v>
      </c>
      <c r="K8" s="1">
        <v>902</v>
      </c>
      <c r="L8" s="1">
        <v>932</v>
      </c>
      <c r="M8" s="1">
        <v>941</v>
      </c>
      <c r="N8" s="1">
        <v>950</v>
      </c>
    </row>
    <row r="9" spans="1:14" x14ac:dyDescent="0.3">
      <c r="A9" s="7" t="s">
        <v>69</v>
      </c>
      <c r="B9" s="1">
        <v>147</v>
      </c>
      <c r="C9" s="1">
        <v>150</v>
      </c>
      <c r="D9" s="1">
        <v>143</v>
      </c>
      <c r="E9" s="1">
        <v>136</v>
      </c>
      <c r="F9" s="1">
        <v>135</v>
      </c>
      <c r="G9" s="1">
        <v>118</v>
      </c>
      <c r="H9" s="1">
        <v>126</v>
      </c>
      <c r="I9" s="1">
        <v>120</v>
      </c>
      <c r="J9" s="1">
        <v>122</v>
      </c>
      <c r="K9" s="1">
        <v>147</v>
      </c>
      <c r="L9" s="1">
        <v>178</v>
      </c>
      <c r="M9" s="1">
        <v>205</v>
      </c>
      <c r="N9" s="1">
        <v>243</v>
      </c>
    </row>
    <row r="10" spans="1:14" x14ac:dyDescent="0.3">
      <c r="A10" s="7" t="s">
        <v>70</v>
      </c>
      <c r="B10" s="1">
        <v>598</v>
      </c>
      <c r="C10" s="1">
        <v>600</v>
      </c>
      <c r="D10" s="1">
        <v>617</v>
      </c>
      <c r="E10" s="1">
        <v>661</v>
      </c>
      <c r="F10" s="1">
        <v>727</v>
      </c>
      <c r="G10" s="1">
        <v>792</v>
      </c>
      <c r="H10" s="1">
        <v>856</v>
      </c>
      <c r="I10" s="1">
        <v>879</v>
      </c>
      <c r="J10" s="1">
        <v>927</v>
      </c>
      <c r="K10" s="1">
        <v>1008</v>
      </c>
      <c r="L10" s="1">
        <v>1039</v>
      </c>
      <c r="M10" s="1">
        <v>1081</v>
      </c>
      <c r="N10" s="1">
        <v>1107</v>
      </c>
    </row>
    <row r="11" spans="1:14" x14ac:dyDescent="0.3">
      <c r="A11" s="7" t="s">
        <v>71</v>
      </c>
      <c r="B11" s="1">
        <v>218</v>
      </c>
      <c r="C11" s="1">
        <v>211</v>
      </c>
      <c r="D11" s="1">
        <v>177</v>
      </c>
      <c r="E11" s="1">
        <v>162</v>
      </c>
      <c r="F11" s="1">
        <v>142</v>
      </c>
      <c r="G11" s="1">
        <v>130</v>
      </c>
      <c r="H11" s="1">
        <v>138</v>
      </c>
      <c r="I11" s="1">
        <v>152</v>
      </c>
      <c r="J11" s="1">
        <v>169</v>
      </c>
      <c r="K11" s="1">
        <v>212</v>
      </c>
      <c r="L11" s="1">
        <v>248</v>
      </c>
      <c r="M11" s="1">
        <v>254</v>
      </c>
      <c r="N11" s="1">
        <v>293</v>
      </c>
    </row>
    <row r="12" spans="1:14" x14ac:dyDescent="0.3">
      <c r="A12" s="10" t="s">
        <v>16</v>
      </c>
      <c r="B12" s="5">
        <v>1533</v>
      </c>
      <c r="C12" s="5">
        <v>1550</v>
      </c>
      <c r="D12" s="5">
        <v>1542</v>
      </c>
      <c r="E12" s="5">
        <v>1585</v>
      </c>
      <c r="F12" s="5">
        <v>1696</v>
      </c>
      <c r="G12" s="5">
        <v>1787</v>
      </c>
      <c r="H12" s="5">
        <v>1896</v>
      </c>
      <c r="I12" s="5">
        <v>1983</v>
      </c>
      <c r="J12" s="5">
        <v>2084</v>
      </c>
      <c r="K12" s="5">
        <v>2269</v>
      </c>
      <c r="L12" s="5">
        <v>2397</v>
      </c>
      <c r="M12" s="5">
        <v>2481</v>
      </c>
      <c r="N12" s="5">
        <v>2593</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0.79497907949790803</v>
      </c>
      <c r="C17" s="2">
        <v>0.79702300405953996</v>
      </c>
      <c r="D17" s="2">
        <v>0.80882352941176505</v>
      </c>
      <c r="E17" s="2">
        <v>0.82152230971128604</v>
      </c>
      <c r="F17" s="2">
        <v>0.83675937122128197</v>
      </c>
      <c r="G17" s="2">
        <v>0.86358381502890202</v>
      </c>
      <c r="H17" s="2">
        <v>0.86031042128603097</v>
      </c>
      <c r="I17" s="2">
        <v>0.873949579831933</v>
      </c>
      <c r="J17" s="2">
        <v>0.876518218623482</v>
      </c>
      <c r="K17" s="2">
        <v>0.85986653956148695</v>
      </c>
      <c r="L17" s="2">
        <v>0.83963963963963995</v>
      </c>
      <c r="M17" s="2">
        <v>0.82111692844677098</v>
      </c>
      <c r="N17" s="2">
        <v>0.79631181894383896</v>
      </c>
    </row>
    <row r="18" spans="1:15" x14ac:dyDescent="0.3">
      <c r="A18" s="8" t="s">
        <v>69</v>
      </c>
      <c r="B18" s="2">
        <v>0.205020920502092</v>
      </c>
      <c r="C18" s="2">
        <v>0.20297699594046001</v>
      </c>
      <c r="D18" s="2">
        <v>0.191176470588235</v>
      </c>
      <c r="E18" s="2">
        <v>0.17847769028871399</v>
      </c>
      <c r="F18" s="2">
        <v>0.16324062877871801</v>
      </c>
      <c r="G18" s="2">
        <v>0.136416184971098</v>
      </c>
      <c r="H18" s="2">
        <v>0.139689578713969</v>
      </c>
      <c r="I18" s="2">
        <v>0.126050420168067</v>
      </c>
      <c r="J18" s="2">
        <v>0.123481781376518</v>
      </c>
      <c r="K18" s="2">
        <v>0.14013346043851299</v>
      </c>
      <c r="L18" s="2">
        <v>0.16036036036036</v>
      </c>
      <c r="M18" s="2">
        <v>0.17888307155322899</v>
      </c>
      <c r="N18" s="2">
        <v>0.20368818105616099</v>
      </c>
    </row>
    <row r="19" spans="1:15" x14ac:dyDescent="0.3">
      <c r="A19" s="8" t="s">
        <v>70</v>
      </c>
      <c r="B19" s="2">
        <v>0.73284313725490202</v>
      </c>
      <c r="C19" s="2">
        <v>0.73982737361282402</v>
      </c>
      <c r="D19" s="2">
        <v>0.77707808564231695</v>
      </c>
      <c r="E19" s="2">
        <v>0.80315917375455603</v>
      </c>
      <c r="F19" s="2">
        <v>0.83659378596087497</v>
      </c>
      <c r="G19" s="2">
        <v>0.85900216919739703</v>
      </c>
      <c r="H19" s="2">
        <v>0.86116700201207197</v>
      </c>
      <c r="I19" s="2">
        <v>0.85257032007759503</v>
      </c>
      <c r="J19" s="2">
        <v>0.84580291970802901</v>
      </c>
      <c r="K19" s="2">
        <v>0.82622950819672103</v>
      </c>
      <c r="L19" s="2">
        <v>0.80730380730380702</v>
      </c>
      <c r="M19" s="2">
        <v>0.80973782771535596</v>
      </c>
      <c r="N19" s="2">
        <v>0.79071428571428604</v>
      </c>
    </row>
    <row r="20" spans="1:15" x14ac:dyDescent="0.3">
      <c r="A20" s="8" t="s">
        <v>71</v>
      </c>
      <c r="B20" s="2">
        <v>0.26715686274509798</v>
      </c>
      <c r="C20" s="2">
        <v>0.26017262638717598</v>
      </c>
      <c r="D20" s="2">
        <v>0.22292191435768299</v>
      </c>
      <c r="E20" s="2">
        <v>0.196840826245443</v>
      </c>
      <c r="F20" s="2">
        <v>0.163406214039125</v>
      </c>
      <c r="G20" s="2">
        <v>0.140997830802603</v>
      </c>
      <c r="H20" s="2">
        <v>0.138832997987928</v>
      </c>
      <c r="I20" s="2">
        <v>0.14742967992240499</v>
      </c>
      <c r="J20" s="2">
        <v>0.15419708029197099</v>
      </c>
      <c r="K20" s="2">
        <v>0.173770491803279</v>
      </c>
      <c r="L20" s="2">
        <v>0.19269619269619301</v>
      </c>
      <c r="M20" s="2">
        <v>0.19026217228464401</v>
      </c>
      <c r="N20" s="2">
        <v>0.20928571428571399</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3.3333333333333298E-2</v>
      </c>
      <c r="C25" s="2">
        <v>2.7164685908319199E-2</v>
      </c>
      <c r="D25" s="2">
        <v>3.4710743801652899E-2</v>
      </c>
      <c r="E25" s="2">
        <v>0.105431309904153</v>
      </c>
      <c r="F25" s="2">
        <v>7.9479768786127197E-2</v>
      </c>
      <c r="G25" s="2">
        <v>3.8821954484605098E-2</v>
      </c>
      <c r="H25" s="2">
        <v>7.2164948453608199E-2</v>
      </c>
      <c r="I25" s="2">
        <v>4.0865384615384602E-2</v>
      </c>
      <c r="J25" s="2">
        <v>4.1570438799076202E-2</v>
      </c>
      <c r="K25" s="2">
        <v>3.3259423503325898E-2</v>
      </c>
      <c r="L25" s="2">
        <v>9.6566523605150206E-3</v>
      </c>
      <c r="M25" s="2">
        <v>9.5642933049946907E-3</v>
      </c>
      <c r="N25" s="3">
        <v>9.6997690531177794E-2</v>
      </c>
      <c r="O25" s="3">
        <v>0.66666666666666696</v>
      </c>
    </row>
    <row r="26" spans="1:15" x14ac:dyDescent="0.3">
      <c r="A26" s="8" t="s">
        <v>69</v>
      </c>
      <c r="B26" s="2">
        <v>2.04081632653061E-2</v>
      </c>
      <c r="C26" s="2">
        <v>-4.6666666666666697E-2</v>
      </c>
      <c r="D26" s="2">
        <v>-4.8951048951049E-2</v>
      </c>
      <c r="E26" s="2">
        <v>-7.3529411764705899E-3</v>
      </c>
      <c r="F26" s="2">
        <v>-0.125925925925926</v>
      </c>
      <c r="G26" s="2">
        <v>6.7796610169491497E-2</v>
      </c>
      <c r="H26" s="2">
        <v>-4.7619047619047603E-2</v>
      </c>
      <c r="I26" s="2">
        <v>1.6666666666666701E-2</v>
      </c>
      <c r="J26" s="2">
        <v>0.204918032786885</v>
      </c>
      <c r="K26" s="2">
        <v>0.210884353741497</v>
      </c>
      <c r="L26" s="2">
        <v>0.151685393258427</v>
      </c>
      <c r="M26" s="2">
        <v>0.185365853658537</v>
      </c>
      <c r="N26" s="3">
        <v>0.99180327868852503</v>
      </c>
      <c r="O26" s="3">
        <v>0.65306122448979598</v>
      </c>
    </row>
    <row r="27" spans="1:15" x14ac:dyDescent="0.3">
      <c r="A27" s="8" t="s">
        <v>70</v>
      </c>
      <c r="B27" s="2">
        <v>3.3444816053511701E-3</v>
      </c>
      <c r="C27" s="2">
        <v>2.8333333333333301E-2</v>
      </c>
      <c r="D27" s="2">
        <v>7.1312803889789306E-2</v>
      </c>
      <c r="E27" s="2">
        <v>9.9848714069591504E-2</v>
      </c>
      <c r="F27" s="2">
        <v>8.9408528198074294E-2</v>
      </c>
      <c r="G27" s="2">
        <v>8.0808080808080801E-2</v>
      </c>
      <c r="H27" s="2">
        <v>2.68691588785047E-2</v>
      </c>
      <c r="I27" s="2">
        <v>5.4607508532423202E-2</v>
      </c>
      <c r="J27" s="2">
        <v>8.7378640776699004E-2</v>
      </c>
      <c r="K27" s="2">
        <v>3.0753968253968301E-2</v>
      </c>
      <c r="L27" s="2">
        <v>4.0423484119345501E-2</v>
      </c>
      <c r="M27" s="2">
        <v>2.4051803885291399E-2</v>
      </c>
      <c r="N27" s="3">
        <v>0.19417475728155301</v>
      </c>
      <c r="O27" s="3">
        <v>0.85117056856187301</v>
      </c>
    </row>
    <row r="28" spans="1:15" x14ac:dyDescent="0.3">
      <c r="A28" s="8" t="s">
        <v>71</v>
      </c>
      <c r="B28" s="2">
        <v>-3.2110091743119303E-2</v>
      </c>
      <c r="C28" s="2">
        <v>-0.161137440758294</v>
      </c>
      <c r="D28" s="2">
        <v>-8.4745762711864403E-2</v>
      </c>
      <c r="E28" s="2">
        <v>-0.12345679012345701</v>
      </c>
      <c r="F28" s="2">
        <v>-8.4507042253521097E-2</v>
      </c>
      <c r="G28" s="2">
        <v>6.15384615384615E-2</v>
      </c>
      <c r="H28" s="2">
        <v>0.101449275362319</v>
      </c>
      <c r="I28" s="2">
        <v>0.11184210526315801</v>
      </c>
      <c r="J28" s="2">
        <v>0.25443786982248501</v>
      </c>
      <c r="K28" s="2">
        <v>0.169811320754717</v>
      </c>
      <c r="L28" s="2">
        <v>2.4193548387096801E-2</v>
      </c>
      <c r="M28" s="2">
        <v>0.15354330708661401</v>
      </c>
      <c r="N28" s="3">
        <v>0.73372781065088799</v>
      </c>
      <c r="O28" s="3">
        <v>0.34403669724770602</v>
      </c>
    </row>
    <row r="29" spans="1:15" x14ac:dyDescent="0.3">
      <c r="A29" s="11" t="s">
        <v>16</v>
      </c>
      <c r="B29" s="3">
        <v>1.1089367253750799E-2</v>
      </c>
      <c r="C29" s="3">
        <v>-5.1612903225806504E-3</v>
      </c>
      <c r="D29" s="3">
        <v>2.7885862516212698E-2</v>
      </c>
      <c r="E29" s="3">
        <v>7.0031545741324905E-2</v>
      </c>
      <c r="F29" s="3">
        <v>5.3655660377358499E-2</v>
      </c>
      <c r="G29" s="3">
        <v>6.09960828203693E-2</v>
      </c>
      <c r="H29" s="3">
        <v>4.5886075949367097E-2</v>
      </c>
      <c r="I29" s="3">
        <v>5.0932929904185603E-2</v>
      </c>
      <c r="J29" s="3">
        <v>8.8771593090211098E-2</v>
      </c>
      <c r="K29" s="3">
        <v>5.6412516527104502E-2</v>
      </c>
      <c r="L29" s="3">
        <v>3.5043804755944902E-2</v>
      </c>
      <c r="M29" s="3">
        <v>4.5143087464732001E-2</v>
      </c>
      <c r="N29" s="3">
        <v>0.244241842610365</v>
      </c>
      <c r="O29" s="3">
        <v>0.69145466405740397</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221</v>
      </c>
    </row>
    <row r="2" spans="1:14" ht="15.6" x14ac:dyDescent="0.3">
      <c r="A2" s="12" t="s">
        <v>215</v>
      </c>
    </row>
    <row r="3" spans="1:14" ht="15.6" x14ac:dyDescent="0.3">
      <c r="A3" s="12" t="s">
        <v>59</v>
      </c>
    </row>
    <row r="4" spans="1:14" ht="15.6" x14ac:dyDescent="0.3">
      <c r="A4" s="12" t="s">
        <v>33</v>
      </c>
    </row>
    <row r="5" spans="1:14" x14ac:dyDescent="0.3">
      <c r="A5" s="16" t="str">
        <f>HYPERLINK("#'Table of contents'!A106",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368</v>
      </c>
      <c r="C8" s="1">
        <v>399</v>
      </c>
      <c r="D8" s="1">
        <v>408</v>
      </c>
      <c r="E8" s="1">
        <v>433</v>
      </c>
      <c r="F8" s="1">
        <v>488</v>
      </c>
      <c r="G8" s="1">
        <v>512</v>
      </c>
      <c r="H8" s="1">
        <v>526</v>
      </c>
      <c r="I8" s="1">
        <v>516</v>
      </c>
      <c r="J8" s="1">
        <v>511</v>
      </c>
      <c r="K8" s="1">
        <v>526</v>
      </c>
      <c r="L8" s="1">
        <v>585</v>
      </c>
      <c r="M8" s="1">
        <v>586</v>
      </c>
      <c r="N8" s="1">
        <v>548</v>
      </c>
    </row>
    <row r="9" spans="1:14" x14ac:dyDescent="0.3">
      <c r="A9" s="7" t="s">
        <v>75</v>
      </c>
      <c r="B9" s="1">
        <v>766</v>
      </c>
      <c r="C9" s="1">
        <v>751</v>
      </c>
      <c r="D9" s="1">
        <v>777</v>
      </c>
      <c r="E9" s="1">
        <v>817</v>
      </c>
      <c r="F9" s="1">
        <v>885</v>
      </c>
      <c r="G9" s="1">
        <v>977</v>
      </c>
      <c r="H9" s="1">
        <v>1063</v>
      </c>
      <c r="I9" s="1">
        <v>1142</v>
      </c>
      <c r="J9" s="1">
        <v>1226</v>
      </c>
      <c r="K9" s="1">
        <v>1313</v>
      </c>
      <c r="L9" s="1">
        <v>1317</v>
      </c>
      <c r="M9" s="1">
        <v>1371</v>
      </c>
      <c r="N9" s="1">
        <v>1435</v>
      </c>
    </row>
    <row r="10" spans="1:14" x14ac:dyDescent="0.3">
      <c r="A10" s="7" t="s">
        <v>76</v>
      </c>
      <c r="B10" s="1">
        <v>34</v>
      </c>
      <c r="C10" s="1">
        <v>39</v>
      </c>
      <c r="D10" s="1">
        <v>37</v>
      </c>
      <c r="E10" s="1">
        <v>37</v>
      </c>
      <c r="F10" s="1">
        <v>46</v>
      </c>
      <c r="G10" s="1">
        <v>50</v>
      </c>
      <c r="H10" s="1">
        <v>43</v>
      </c>
      <c r="I10" s="1">
        <v>53</v>
      </c>
      <c r="J10" s="1">
        <v>56</v>
      </c>
      <c r="K10" s="1">
        <v>71</v>
      </c>
      <c r="L10" s="1">
        <v>69</v>
      </c>
      <c r="M10" s="1">
        <v>65</v>
      </c>
      <c r="N10" s="1">
        <v>74</v>
      </c>
    </row>
    <row r="11" spans="1:14" x14ac:dyDescent="0.3">
      <c r="A11" s="7" t="s">
        <v>77</v>
      </c>
      <c r="B11" s="1">
        <v>30</v>
      </c>
      <c r="C11" s="1">
        <v>28</v>
      </c>
      <c r="D11" s="1">
        <v>25</v>
      </c>
      <c r="E11" s="1">
        <v>28</v>
      </c>
      <c r="F11" s="1">
        <v>32</v>
      </c>
      <c r="G11" s="1">
        <v>30</v>
      </c>
      <c r="H11" s="1">
        <v>42</v>
      </c>
      <c r="I11" s="1">
        <v>49</v>
      </c>
      <c r="J11" s="1">
        <v>41</v>
      </c>
      <c r="K11" s="1">
        <v>45</v>
      </c>
      <c r="L11" s="1">
        <v>56</v>
      </c>
      <c r="M11" s="1">
        <v>48</v>
      </c>
      <c r="N11" s="1">
        <v>50</v>
      </c>
    </row>
    <row r="12" spans="1:14" x14ac:dyDescent="0.3">
      <c r="A12" s="7" t="s">
        <v>78</v>
      </c>
      <c r="B12" s="1">
        <v>301</v>
      </c>
      <c r="C12" s="1">
        <v>296</v>
      </c>
      <c r="D12" s="1">
        <v>250</v>
      </c>
      <c r="E12" s="1">
        <v>229</v>
      </c>
      <c r="F12" s="1">
        <v>198</v>
      </c>
      <c r="G12" s="1">
        <v>184</v>
      </c>
      <c r="H12" s="1">
        <v>172</v>
      </c>
      <c r="I12" s="1">
        <v>181</v>
      </c>
      <c r="J12" s="1">
        <v>209</v>
      </c>
      <c r="K12" s="1">
        <v>268</v>
      </c>
      <c r="L12" s="1">
        <v>316</v>
      </c>
      <c r="M12" s="1">
        <v>359</v>
      </c>
      <c r="N12" s="1">
        <v>420</v>
      </c>
    </row>
    <row r="13" spans="1:14" x14ac:dyDescent="0.3">
      <c r="A13" s="7" t="s">
        <v>79</v>
      </c>
      <c r="B13" s="1">
        <v>34</v>
      </c>
      <c r="C13" s="1">
        <v>37</v>
      </c>
      <c r="D13" s="1">
        <v>45</v>
      </c>
      <c r="E13" s="1">
        <v>41</v>
      </c>
      <c r="F13" s="1">
        <v>47</v>
      </c>
      <c r="G13" s="1">
        <v>34</v>
      </c>
      <c r="H13" s="1">
        <v>50</v>
      </c>
      <c r="I13" s="1">
        <v>42</v>
      </c>
      <c r="J13" s="1">
        <v>41</v>
      </c>
      <c r="K13" s="1">
        <v>46</v>
      </c>
      <c r="L13" s="1">
        <v>54</v>
      </c>
      <c r="M13" s="1">
        <v>52</v>
      </c>
      <c r="N13" s="1">
        <v>66</v>
      </c>
    </row>
    <row r="14" spans="1:14" x14ac:dyDescent="0.3">
      <c r="A14" s="10" t="s">
        <v>16</v>
      </c>
      <c r="B14" s="5">
        <v>1533</v>
      </c>
      <c r="C14" s="5">
        <v>1550</v>
      </c>
      <c r="D14" s="5">
        <v>1542</v>
      </c>
      <c r="E14" s="5">
        <v>1585</v>
      </c>
      <c r="F14" s="5">
        <v>1696</v>
      </c>
      <c r="G14" s="5">
        <v>1787</v>
      </c>
      <c r="H14" s="5">
        <v>1896</v>
      </c>
      <c r="I14" s="5">
        <v>1983</v>
      </c>
      <c r="J14" s="5">
        <v>2084</v>
      </c>
      <c r="K14" s="5">
        <v>2269</v>
      </c>
      <c r="L14" s="5">
        <v>2397</v>
      </c>
      <c r="M14" s="5">
        <v>2481</v>
      </c>
      <c r="N14" s="5">
        <v>2593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0.31506849315068503</v>
      </c>
      <c r="C19" s="2">
        <v>0.33557611438183299</v>
      </c>
      <c r="D19" s="2">
        <v>0.333878887070376</v>
      </c>
      <c r="E19" s="2">
        <v>0.336441336441336</v>
      </c>
      <c r="F19" s="2">
        <v>0.343904157857646</v>
      </c>
      <c r="G19" s="2">
        <v>0.33268356075373601</v>
      </c>
      <c r="H19" s="2">
        <v>0.32230392156862703</v>
      </c>
      <c r="I19" s="2">
        <v>0.30157802454704902</v>
      </c>
      <c r="J19" s="2">
        <v>0.284997211377579</v>
      </c>
      <c r="K19" s="2">
        <v>0.27539267015706798</v>
      </c>
      <c r="L19" s="2">
        <v>0.29680365296803701</v>
      </c>
      <c r="M19" s="2">
        <v>0.28981206726013797</v>
      </c>
      <c r="N19" s="2">
        <v>0.26640738940204201</v>
      </c>
    </row>
    <row r="20" spans="1:15" x14ac:dyDescent="0.3">
      <c r="A20" s="8" t="s">
        <v>75</v>
      </c>
      <c r="B20" s="2">
        <v>0.65582191780821897</v>
      </c>
      <c r="C20" s="2">
        <v>0.63162321278385203</v>
      </c>
      <c r="D20" s="2">
        <v>0.63584288052373195</v>
      </c>
      <c r="E20" s="2">
        <v>0.63480963480963504</v>
      </c>
      <c r="F20" s="2">
        <v>0.62367864693446096</v>
      </c>
      <c r="G20" s="2">
        <v>0.634827810266407</v>
      </c>
      <c r="H20" s="2">
        <v>0.65134803921568596</v>
      </c>
      <c r="I20" s="2">
        <v>0.66744593804792496</v>
      </c>
      <c r="J20" s="2">
        <v>0.68377021751254896</v>
      </c>
      <c r="K20" s="2">
        <v>0.687434554973822</v>
      </c>
      <c r="L20" s="2">
        <v>0.66818873668188705</v>
      </c>
      <c r="M20" s="2">
        <v>0.67804154302670605</v>
      </c>
      <c r="N20" s="2">
        <v>0.69761789013125897</v>
      </c>
    </row>
    <row r="21" spans="1:15" x14ac:dyDescent="0.3">
      <c r="A21" s="8" t="s">
        <v>76</v>
      </c>
      <c r="B21" s="2">
        <v>2.9109589041095899E-2</v>
      </c>
      <c r="C21" s="2">
        <v>3.28006728343146E-2</v>
      </c>
      <c r="D21" s="2">
        <v>3.0278232405891999E-2</v>
      </c>
      <c r="E21" s="2">
        <v>2.87490287490287E-2</v>
      </c>
      <c r="F21" s="2">
        <v>3.24171952078929E-2</v>
      </c>
      <c r="G21" s="2">
        <v>3.2488628979857E-2</v>
      </c>
      <c r="H21" s="2">
        <v>2.6348039215686299E-2</v>
      </c>
      <c r="I21" s="2">
        <v>3.0976037405026299E-2</v>
      </c>
      <c r="J21" s="2">
        <v>3.1232571109871699E-2</v>
      </c>
      <c r="K21" s="2">
        <v>3.7172774869109901E-2</v>
      </c>
      <c r="L21" s="2">
        <v>3.5007610350076102E-2</v>
      </c>
      <c r="M21" s="2">
        <v>3.2146389713155303E-2</v>
      </c>
      <c r="N21" s="2">
        <v>3.5974720466699098E-2</v>
      </c>
    </row>
    <row r="22" spans="1:15" x14ac:dyDescent="0.3">
      <c r="A22" s="8" t="s">
        <v>77</v>
      </c>
      <c r="B22" s="2">
        <v>8.2191780821917804E-2</v>
      </c>
      <c r="C22" s="2">
        <v>7.7562326869806103E-2</v>
      </c>
      <c r="D22" s="2">
        <v>7.8125E-2</v>
      </c>
      <c r="E22" s="2">
        <v>9.3959731543624206E-2</v>
      </c>
      <c r="F22" s="2">
        <v>0.115523465703971</v>
      </c>
      <c r="G22" s="2">
        <v>0.120967741935484</v>
      </c>
      <c r="H22" s="2">
        <v>0.15909090909090901</v>
      </c>
      <c r="I22" s="2">
        <v>0.18014705882352899</v>
      </c>
      <c r="J22" s="2">
        <v>0.14089347079037801</v>
      </c>
      <c r="K22" s="2">
        <v>0.125348189415042</v>
      </c>
      <c r="L22" s="2">
        <v>0.13145539906103301</v>
      </c>
      <c r="M22" s="2">
        <v>0.10457516339869299</v>
      </c>
      <c r="N22" s="2">
        <v>9.3283582089552203E-2</v>
      </c>
    </row>
    <row r="23" spans="1:15" x14ac:dyDescent="0.3">
      <c r="A23" s="8" t="s">
        <v>78</v>
      </c>
      <c r="B23" s="2">
        <v>0.82465753424657495</v>
      </c>
      <c r="C23" s="2">
        <v>0.81994459833794997</v>
      </c>
      <c r="D23" s="2">
        <v>0.78125</v>
      </c>
      <c r="E23" s="2">
        <v>0.76845637583892601</v>
      </c>
      <c r="F23" s="2">
        <v>0.71480144404332102</v>
      </c>
      <c r="G23" s="2">
        <v>0.74193548387096797</v>
      </c>
      <c r="H23" s="2">
        <v>0.65151515151515105</v>
      </c>
      <c r="I23" s="2">
        <v>0.66544117647058798</v>
      </c>
      <c r="J23" s="2">
        <v>0.71821305841924399</v>
      </c>
      <c r="K23" s="2">
        <v>0.746518105849582</v>
      </c>
      <c r="L23" s="2">
        <v>0.74178403755868505</v>
      </c>
      <c r="M23" s="2">
        <v>0.78213507625272305</v>
      </c>
      <c r="N23" s="2">
        <v>0.78358208955223896</v>
      </c>
    </row>
    <row r="24" spans="1:15" x14ac:dyDescent="0.3">
      <c r="A24" s="8" t="s">
        <v>79</v>
      </c>
      <c r="B24" s="2">
        <v>9.3150684931506897E-2</v>
      </c>
      <c r="C24" s="2">
        <v>0.102493074792244</v>
      </c>
      <c r="D24" s="2">
        <v>0.140625</v>
      </c>
      <c r="E24" s="2">
        <v>0.13758389261744999</v>
      </c>
      <c r="F24" s="2">
        <v>0.16967509025270799</v>
      </c>
      <c r="G24" s="2">
        <v>0.13709677419354799</v>
      </c>
      <c r="H24" s="2">
        <v>0.189393939393939</v>
      </c>
      <c r="I24" s="2">
        <v>0.154411764705882</v>
      </c>
      <c r="J24" s="2">
        <v>0.14089347079037801</v>
      </c>
      <c r="K24" s="2">
        <v>0.128133704735376</v>
      </c>
      <c r="L24" s="2">
        <v>0.12676056338028199</v>
      </c>
      <c r="M24" s="2">
        <v>0.113289760348584</v>
      </c>
      <c r="N24" s="2">
        <v>0.12313432835820901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8.4239130434782594E-2</v>
      </c>
      <c r="C29" s="2">
        <v>2.2556390977443601E-2</v>
      </c>
      <c r="D29" s="2">
        <v>6.1274509803921601E-2</v>
      </c>
      <c r="E29" s="2">
        <v>0.1270207852194</v>
      </c>
      <c r="F29" s="2">
        <v>4.91803278688525E-2</v>
      </c>
      <c r="G29" s="2">
        <v>2.734375E-2</v>
      </c>
      <c r="H29" s="2">
        <v>-1.9011406844106502E-2</v>
      </c>
      <c r="I29" s="2">
        <v>-9.6899224806201497E-3</v>
      </c>
      <c r="J29" s="2">
        <v>2.9354207436399202E-2</v>
      </c>
      <c r="K29" s="2">
        <v>0.112167300380228</v>
      </c>
      <c r="L29" s="2">
        <v>1.7094017094017101E-3</v>
      </c>
      <c r="M29" s="2">
        <v>-6.4846416382252595E-2</v>
      </c>
      <c r="N29" s="3">
        <v>7.2407045009784704E-2</v>
      </c>
      <c r="O29" s="3">
        <v>0.48913043478260898</v>
      </c>
    </row>
    <row r="30" spans="1:15" x14ac:dyDescent="0.3">
      <c r="A30" s="8" t="s">
        <v>75</v>
      </c>
      <c r="B30" s="2">
        <v>-1.95822454308094E-2</v>
      </c>
      <c r="C30" s="2">
        <v>3.4620505992010699E-2</v>
      </c>
      <c r="D30" s="2">
        <v>5.1480051480051497E-2</v>
      </c>
      <c r="E30" s="2">
        <v>8.3231334149326805E-2</v>
      </c>
      <c r="F30" s="2">
        <v>0.103954802259887</v>
      </c>
      <c r="G30" s="2">
        <v>8.8024564994882301E-2</v>
      </c>
      <c r="H30" s="2">
        <v>7.4317968015051694E-2</v>
      </c>
      <c r="I30" s="2">
        <v>7.35551663747811E-2</v>
      </c>
      <c r="J30" s="2">
        <v>7.0962479608482898E-2</v>
      </c>
      <c r="K30" s="2">
        <v>3.04645849200305E-3</v>
      </c>
      <c r="L30" s="2">
        <v>4.1002277904327998E-2</v>
      </c>
      <c r="M30" s="2">
        <v>4.6681254558716301E-2</v>
      </c>
      <c r="N30" s="3">
        <v>0.17047308319738999</v>
      </c>
      <c r="O30" s="3">
        <v>0.87336814621409897</v>
      </c>
    </row>
    <row r="31" spans="1:15" x14ac:dyDescent="0.3">
      <c r="A31" s="8" t="s">
        <v>76</v>
      </c>
      <c r="B31" s="2">
        <v>0.14705882352941199</v>
      </c>
      <c r="C31" s="2">
        <v>-5.1282051282051301E-2</v>
      </c>
      <c r="D31" s="2">
        <v>0</v>
      </c>
      <c r="E31" s="2">
        <v>0.24324324324324301</v>
      </c>
      <c r="F31" s="2">
        <v>8.6956521739130405E-2</v>
      </c>
      <c r="G31" s="2">
        <v>-0.14000000000000001</v>
      </c>
      <c r="H31" s="2">
        <v>0.232558139534884</v>
      </c>
      <c r="I31" s="2">
        <v>5.6603773584905703E-2</v>
      </c>
      <c r="J31" s="2">
        <v>0.26785714285714302</v>
      </c>
      <c r="K31" s="2">
        <v>-2.8169014084507001E-2</v>
      </c>
      <c r="L31" s="2">
        <v>-5.7971014492753603E-2</v>
      </c>
      <c r="M31" s="2">
        <v>0.138461538461538</v>
      </c>
      <c r="N31" s="3">
        <v>0.32142857142857101</v>
      </c>
      <c r="O31" s="3">
        <v>1.1764705882352899</v>
      </c>
    </row>
    <row r="32" spans="1:15" x14ac:dyDescent="0.3">
      <c r="A32" s="8" t="s">
        <v>77</v>
      </c>
      <c r="B32" s="2">
        <v>-6.6666666666666693E-2</v>
      </c>
      <c r="C32" s="2">
        <v>-0.107142857142857</v>
      </c>
      <c r="D32" s="2">
        <v>0.12</v>
      </c>
      <c r="E32" s="2">
        <v>0.14285714285714299</v>
      </c>
      <c r="F32" s="2">
        <v>-6.25E-2</v>
      </c>
      <c r="G32" s="2">
        <v>0.4</v>
      </c>
      <c r="H32" s="2">
        <v>0.16666666666666699</v>
      </c>
      <c r="I32" s="2">
        <v>-0.16326530612244899</v>
      </c>
      <c r="J32" s="2">
        <v>9.7560975609756101E-2</v>
      </c>
      <c r="K32" s="2">
        <v>0.24444444444444399</v>
      </c>
      <c r="L32" s="2">
        <v>-0.14285714285714299</v>
      </c>
      <c r="M32" s="2">
        <v>4.1666666666666699E-2</v>
      </c>
      <c r="N32" s="3">
        <v>0.219512195121951</v>
      </c>
      <c r="O32" s="3">
        <v>0.66666666666666696</v>
      </c>
    </row>
    <row r="33" spans="1:15" x14ac:dyDescent="0.3">
      <c r="A33" s="8" t="s">
        <v>78</v>
      </c>
      <c r="B33" s="2">
        <v>-1.66112956810631E-2</v>
      </c>
      <c r="C33" s="2">
        <v>-0.15540540540540501</v>
      </c>
      <c r="D33" s="2">
        <v>-8.4000000000000005E-2</v>
      </c>
      <c r="E33" s="2">
        <v>-0.13537117903930099</v>
      </c>
      <c r="F33" s="2">
        <v>-7.0707070707070704E-2</v>
      </c>
      <c r="G33" s="2">
        <v>-6.5217391304347797E-2</v>
      </c>
      <c r="H33" s="2">
        <v>5.2325581395348798E-2</v>
      </c>
      <c r="I33" s="2">
        <v>0.15469613259668499</v>
      </c>
      <c r="J33" s="2">
        <v>0.28229665071770299</v>
      </c>
      <c r="K33" s="2">
        <v>0.17910447761194001</v>
      </c>
      <c r="L33" s="2">
        <v>0.136075949367089</v>
      </c>
      <c r="M33" s="2">
        <v>0.16991643454038999</v>
      </c>
      <c r="N33" s="3">
        <v>1.00956937799043</v>
      </c>
      <c r="O33" s="3">
        <v>0.39534883720930197</v>
      </c>
    </row>
    <row r="34" spans="1:15" x14ac:dyDescent="0.3">
      <c r="A34" s="8" t="s">
        <v>79</v>
      </c>
      <c r="B34" s="2">
        <v>8.8235294117647106E-2</v>
      </c>
      <c r="C34" s="2">
        <v>0.21621621621621601</v>
      </c>
      <c r="D34" s="2">
        <v>-8.8888888888888906E-2</v>
      </c>
      <c r="E34" s="2">
        <v>0.146341463414634</v>
      </c>
      <c r="F34" s="2">
        <v>-0.27659574468085102</v>
      </c>
      <c r="G34" s="2">
        <v>0.47058823529411797</v>
      </c>
      <c r="H34" s="2">
        <v>-0.16</v>
      </c>
      <c r="I34" s="2">
        <v>-2.3809523809523801E-2</v>
      </c>
      <c r="J34" s="2">
        <v>0.12195121951219499</v>
      </c>
      <c r="K34" s="2">
        <v>0.173913043478261</v>
      </c>
      <c r="L34" s="2">
        <v>-3.7037037037037E-2</v>
      </c>
      <c r="M34" s="2">
        <v>0.269230769230769</v>
      </c>
      <c r="N34" s="3">
        <v>0.60975609756097604</v>
      </c>
      <c r="O34" s="3">
        <v>0.94117647058823495</v>
      </c>
    </row>
    <row r="35" spans="1:15" x14ac:dyDescent="0.3">
      <c r="A35" s="11" t="s">
        <v>16</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5.6412516527104502E-2</v>
      </c>
      <c r="L35" s="3">
        <v>3.5043804755944902E-2</v>
      </c>
      <c r="M35" s="3">
        <v>4.5143087464732001E-2</v>
      </c>
      <c r="N35" s="3">
        <v>0.244241842610365</v>
      </c>
      <c r="O35" s="3">
        <v>0.69145466405740397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222</v>
      </c>
    </row>
    <row r="2" spans="1:14" ht="15.6" x14ac:dyDescent="0.3">
      <c r="A2" s="12" t="s">
        <v>215</v>
      </c>
    </row>
    <row r="3" spans="1:14" ht="15.6" x14ac:dyDescent="0.3">
      <c r="A3" s="12" t="s">
        <v>59</v>
      </c>
    </row>
    <row r="4" spans="1:14" ht="15.6" x14ac:dyDescent="0.3">
      <c r="A4" s="12" t="s">
        <v>55</v>
      </c>
    </row>
    <row r="5" spans="1:14" x14ac:dyDescent="0.3">
      <c r="A5" s="16" t="str">
        <f>HYPERLINK("#'Table of contents'!A107",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327</v>
      </c>
      <c r="C8" s="1">
        <v>337</v>
      </c>
      <c r="D8" s="1">
        <v>358</v>
      </c>
      <c r="E8" s="1">
        <v>382</v>
      </c>
      <c r="F8" s="1">
        <v>395</v>
      </c>
      <c r="G8" s="1">
        <v>458</v>
      </c>
      <c r="H8" s="1">
        <v>511</v>
      </c>
      <c r="I8" s="1">
        <v>545</v>
      </c>
      <c r="J8" s="1">
        <v>563</v>
      </c>
      <c r="K8" s="1">
        <v>634</v>
      </c>
      <c r="L8" s="1">
        <v>671</v>
      </c>
      <c r="M8" s="1">
        <v>712</v>
      </c>
      <c r="N8" s="1">
        <v>758</v>
      </c>
    </row>
    <row r="9" spans="1:14" x14ac:dyDescent="0.3">
      <c r="A9" s="7" t="s">
        <v>83</v>
      </c>
      <c r="B9" s="1">
        <v>17</v>
      </c>
      <c r="C9" s="1">
        <v>22</v>
      </c>
      <c r="D9" s="1">
        <v>24</v>
      </c>
      <c r="E9" s="1">
        <v>25</v>
      </c>
      <c r="F9" s="1">
        <v>32</v>
      </c>
      <c r="G9" s="1">
        <v>38</v>
      </c>
      <c r="H9" s="1">
        <v>42</v>
      </c>
      <c r="I9" s="1">
        <v>46</v>
      </c>
      <c r="J9" s="1">
        <v>51</v>
      </c>
      <c r="K9" s="1">
        <v>58</v>
      </c>
      <c r="L9" s="1">
        <v>66</v>
      </c>
      <c r="M9" s="1">
        <v>65</v>
      </c>
      <c r="N9" s="1">
        <v>61</v>
      </c>
    </row>
    <row r="10" spans="1:14" x14ac:dyDescent="0.3">
      <c r="A10" s="7" t="s">
        <v>84</v>
      </c>
      <c r="B10" s="1">
        <v>46</v>
      </c>
      <c r="C10" s="1">
        <v>50</v>
      </c>
      <c r="D10" s="1">
        <v>52</v>
      </c>
      <c r="E10" s="1">
        <v>51</v>
      </c>
      <c r="F10" s="1">
        <v>56</v>
      </c>
      <c r="G10" s="1">
        <v>60</v>
      </c>
      <c r="H10" s="1">
        <v>59</v>
      </c>
      <c r="I10" s="1">
        <v>57</v>
      </c>
      <c r="J10" s="1">
        <v>60</v>
      </c>
      <c r="K10" s="1">
        <v>68</v>
      </c>
      <c r="L10" s="1">
        <v>71</v>
      </c>
      <c r="M10" s="1">
        <v>71</v>
      </c>
      <c r="N10" s="1">
        <v>71</v>
      </c>
    </row>
    <row r="11" spans="1:14" x14ac:dyDescent="0.3">
      <c r="A11" s="7" t="s">
        <v>85</v>
      </c>
      <c r="B11" s="1">
        <v>661</v>
      </c>
      <c r="C11" s="1">
        <v>664</v>
      </c>
      <c r="D11" s="1">
        <v>672</v>
      </c>
      <c r="E11" s="1">
        <v>714</v>
      </c>
      <c r="F11" s="1">
        <v>787</v>
      </c>
      <c r="G11" s="1">
        <v>822</v>
      </c>
      <c r="H11" s="1">
        <v>850</v>
      </c>
      <c r="I11" s="1">
        <v>898</v>
      </c>
      <c r="J11" s="1">
        <v>938</v>
      </c>
      <c r="K11" s="1">
        <v>967</v>
      </c>
      <c r="L11" s="1">
        <v>980</v>
      </c>
      <c r="M11" s="1">
        <v>988</v>
      </c>
      <c r="N11" s="1">
        <v>972</v>
      </c>
    </row>
    <row r="12" spans="1:14" x14ac:dyDescent="0.3">
      <c r="A12" s="7" t="s">
        <v>86</v>
      </c>
      <c r="B12" s="1">
        <v>42</v>
      </c>
      <c r="C12" s="1">
        <v>48</v>
      </c>
      <c r="D12" s="1">
        <v>51</v>
      </c>
      <c r="E12" s="1">
        <v>49</v>
      </c>
      <c r="F12" s="1">
        <v>65</v>
      </c>
      <c r="G12" s="1">
        <v>74</v>
      </c>
      <c r="H12" s="1">
        <v>76</v>
      </c>
      <c r="I12" s="1">
        <v>83</v>
      </c>
      <c r="J12" s="1">
        <v>100</v>
      </c>
      <c r="K12" s="1">
        <v>99</v>
      </c>
      <c r="L12" s="1">
        <v>99</v>
      </c>
      <c r="M12" s="1">
        <v>108</v>
      </c>
      <c r="N12" s="1">
        <v>116</v>
      </c>
    </row>
    <row r="13" spans="1:14" x14ac:dyDescent="0.3">
      <c r="A13" s="7" t="s">
        <v>87</v>
      </c>
      <c r="B13" s="1">
        <v>75</v>
      </c>
      <c r="C13" s="1">
        <v>68</v>
      </c>
      <c r="D13" s="1">
        <v>65</v>
      </c>
      <c r="E13" s="1">
        <v>66</v>
      </c>
      <c r="F13" s="1">
        <v>84</v>
      </c>
      <c r="G13" s="1">
        <v>87</v>
      </c>
      <c r="H13" s="1">
        <v>94</v>
      </c>
      <c r="I13" s="1">
        <v>82</v>
      </c>
      <c r="J13" s="1">
        <v>81</v>
      </c>
      <c r="K13" s="1">
        <v>84</v>
      </c>
      <c r="L13" s="1">
        <v>84</v>
      </c>
      <c r="M13" s="1">
        <v>78</v>
      </c>
      <c r="N13" s="1">
        <v>79</v>
      </c>
    </row>
    <row r="14" spans="1:14" x14ac:dyDescent="0.3">
      <c r="A14" s="7" t="s">
        <v>88</v>
      </c>
      <c r="B14" s="1">
        <v>219</v>
      </c>
      <c r="C14" s="1">
        <v>213</v>
      </c>
      <c r="D14" s="1">
        <v>183</v>
      </c>
      <c r="E14" s="1">
        <v>153</v>
      </c>
      <c r="F14" s="1">
        <v>134</v>
      </c>
      <c r="G14" s="1">
        <v>115</v>
      </c>
      <c r="H14" s="1">
        <v>103</v>
      </c>
      <c r="I14" s="1">
        <v>105</v>
      </c>
      <c r="J14" s="1">
        <v>119</v>
      </c>
      <c r="K14" s="1">
        <v>149</v>
      </c>
      <c r="L14" s="1">
        <v>183</v>
      </c>
      <c r="M14" s="1">
        <v>200</v>
      </c>
      <c r="N14" s="1">
        <v>250</v>
      </c>
    </row>
    <row r="15" spans="1:14" x14ac:dyDescent="0.3">
      <c r="A15" s="7" t="s">
        <v>89</v>
      </c>
      <c r="B15" s="1">
        <v>13</v>
      </c>
      <c r="C15" s="1">
        <v>14</v>
      </c>
      <c r="D15" s="1">
        <v>15</v>
      </c>
      <c r="E15" s="1">
        <v>22</v>
      </c>
      <c r="F15" s="1">
        <v>21</v>
      </c>
      <c r="G15" s="1">
        <v>22</v>
      </c>
      <c r="H15" s="1">
        <v>35</v>
      </c>
      <c r="I15" s="1">
        <v>37</v>
      </c>
      <c r="J15" s="1">
        <v>36</v>
      </c>
      <c r="K15" s="1">
        <v>45</v>
      </c>
      <c r="L15" s="1">
        <v>52</v>
      </c>
      <c r="M15" s="1">
        <v>60</v>
      </c>
      <c r="N15" s="1">
        <v>69</v>
      </c>
    </row>
    <row r="16" spans="1:14" x14ac:dyDescent="0.3">
      <c r="A16" s="7" t="s">
        <v>90</v>
      </c>
      <c r="B16" s="1">
        <v>5</v>
      </c>
      <c r="C16" s="1">
        <v>6</v>
      </c>
      <c r="D16" s="1">
        <v>6</v>
      </c>
      <c r="E16" s="1">
        <v>8</v>
      </c>
      <c r="F16" s="1">
        <v>9</v>
      </c>
      <c r="G16" s="1">
        <v>9</v>
      </c>
      <c r="H16" s="1">
        <v>9</v>
      </c>
      <c r="I16" s="1">
        <v>10</v>
      </c>
      <c r="J16" s="1">
        <v>10</v>
      </c>
      <c r="K16" s="1">
        <v>13</v>
      </c>
      <c r="L16" s="1">
        <v>12</v>
      </c>
      <c r="M16" s="1">
        <v>15</v>
      </c>
      <c r="N16" s="1">
        <v>16</v>
      </c>
    </row>
    <row r="17" spans="1:14" x14ac:dyDescent="0.3">
      <c r="A17" s="7" t="s">
        <v>91</v>
      </c>
      <c r="B17" s="1">
        <v>72</v>
      </c>
      <c r="C17" s="1">
        <v>74</v>
      </c>
      <c r="D17" s="1">
        <v>66</v>
      </c>
      <c r="E17" s="1">
        <v>71</v>
      </c>
      <c r="F17" s="1">
        <v>71</v>
      </c>
      <c r="G17" s="1">
        <v>66</v>
      </c>
      <c r="H17" s="1">
        <v>73</v>
      </c>
      <c r="I17" s="1">
        <v>73</v>
      </c>
      <c r="J17" s="1">
        <v>71</v>
      </c>
      <c r="K17" s="1">
        <v>75</v>
      </c>
      <c r="L17" s="1">
        <v>77</v>
      </c>
      <c r="M17" s="1">
        <v>75</v>
      </c>
      <c r="N17" s="1">
        <v>78</v>
      </c>
    </row>
    <row r="18" spans="1:14" x14ac:dyDescent="0.3">
      <c r="A18" s="7" t="s">
        <v>92</v>
      </c>
      <c r="B18" s="1">
        <v>17</v>
      </c>
      <c r="C18" s="1">
        <v>17</v>
      </c>
      <c r="D18" s="1">
        <v>20</v>
      </c>
      <c r="E18" s="1">
        <v>22</v>
      </c>
      <c r="F18" s="1">
        <v>25</v>
      </c>
      <c r="G18" s="1">
        <v>26</v>
      </c>
      <c r="H18" s="1">
        <v>33</v>
      </c>
      <c r="I18" s="1">
        <v>36</v>
      </c>
      <c r="J18" s="1">
        <v>40</v>
      </c>
      <c r="K18" s="1">
        <v>58</v>
      </c>
      <c r="L18" s="1">
        <v>83</v>
      </c>
      <c r="M18" s="1">
        <v>86</v>
      </c>
      <c r="N18" s="1">
        <v>96</v>
      </c>
    </row>
    <row r="19" spans="1:14" x14ac:dyDescent="0.3">
      <c r="A19" s="7" t="s">
        <v>93</v>
      </c>
      <c r="B19" s="1">
        <v>39</v>
      </c>
      <c r="C19" s="1">
        <v>37</v>
      </c>
      <c r="D19" s="1">
        <v>30</v>
      </c>
      <c r="E19" s="1">
        <v>22</v>
      </c>
      <c r="F19" s="1">
        <v>17</v>
      </c>
      <c r="G19" s="1">
        <v>10</v>
      </c>
      <c r="H19" s="1">
        <v>11</v>
      </c>
      <c r="I19" s="1">
        <v>11</v>
      </c>
      <c r="J19" s="1">
        <v>15</v>
      </c>
      <c r="K19" s="1">
        <v>19</v>
      </c>
      <c r="L19" s="1">
        <v>19</v>
      </c>
      <c r="M19" s="1">
        <v>23</v>
      </c>
      <c r="N19" s="1">
        <v>27</v>
      </c>
    </row>
    <row r="20" spans="1:14" x14ac:dyDescent="0.3">
      <c r="A20" s="10" t="s">
        <v>16</v>
      </c>
      <c r="B20" s="5">
        <v>1533</v>
      </c>
      <c r="C20" s="5">
        <v>1550</v>
      </c>
      <c r="D20" s="5">
        <v>1542</v>
      </c>
      <c r="E20" s="5">
        <v>1585</v>
      </c>
      <c r="F20" s="5">
        <v>1696</v>
      </c>
      <c r="G20" s="5">
        <v>1787</v>
      </c>
      <c r="H20" s="5">
        <v>1896</v>
      </c>
      <c r="I20" s="5">
        <v>1983</v>
      </c>
      <c r="J20" s="5">
        <v>2084</v>
      </c>
      <c r="K20" s="5">
        <v>2269</v>
      </c>
      <c r="L20" s="5">
        <v>2397</v>
      </c>
      <c r="M20" s="5">
        <v>2481</v>
      </c>
      <c r="N20" s="5">
        <v>2593</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0.27996575342465801</v>
      </c>
      <c r="C25" s="2">
        <v>0.28343145500420502</v>
      </c>
      <c r="D25" s="2">
        <v>0.292962356792144</v>
      </c>
      <c r="E25" s="2">
        <v>0.296814296814297</v>
      </c>
      <c r="F25" s="2">
        <v>0.27836504580690602</v>
      </c>
      <c r="G25" s="2">
        <v>0.29759584145549101</v>
      </c>
      <c r="H25" s="2">
        <v>0.31311274509803899</v>
      </c>
      <c r="I25" s="2">
        <v>0.31852717708942102</v>
      </c>
      <c r="J25" s="2">
        <v>0.31399888455103198</v>
      </c>
      <c r="K25" s="2">
        <v>0.331937172774869</v>
      </c>
      <c r="L25" s="2">
        <v>0.34043632673769703</v>
      </c>
      <c r="M25" s="2">
        <v>0.35212660731948597</v>
      </c>
      <c r="N25" s="2">
        <v>0.36849781234807999</v>
      </c>
    </row>
    <row r="26" spans="1:14" x14ac:dyDescent="0.3">
      <c r="A26" s="8" t="s">
        <v>83</v>
      </c>
      <c r="B26" s="2">
        <v>1.4554794520547899E-2</v>
      </c>
      <c r="C26" s="2">
        <v>1.85029436501262E-2</v>
      </c>
      <c r="D26" s="2">
        <v>1.96399345335516E-2</v>
      </c>
      <c r="E26" s="2">
        <v>1.94250194250194E-2</v>
      </c>
      <c r="F26" s="2">
        <v>2.2551092318534201E-2</v>
      </c>
      <c r="G26" s="2">
        <v>2.4691358024691398E-2</v>
      </c>
      <c r="H26" s="2">
        <v>2.5735294117647099E-2</v>
      </c>
      <c r="I26" s="2">
        <v>2.6884862653419099E-2</v>
      </c>
      <c r="J26" s="2">
        <v>2.8443948689347499E-2</v>
      </c>
      <c r="K26" s="2">
        <v>3.03664921465969E-2</v>
      </c>
      <c r="L26" s="2">
        <v>3.3485540334855401E-2</v>
      </c>
      <c r="M26" s="2">
        <v>3.2146389713155303E-2</v>
      </c>
      <c r="N26" s="2">
        <v>2.9654837141468202E-2</v>
      </c>
    </row>
    <row r="27" spans="1:14" x14ac:dyDescent="0.3">
      <c r="A27" s="8" t="s">
        <v>84</v>
      </c>
      <c r="B27" s="2">
        <v>3.93835616438356E-2</v>
      </c>
      <c r="C27" s="2">
        <v>4.2052144659377601E-2</v>
      </c>
      <c r="D27" s="2">
        <v>4.2553191489361701E-2</v>
      </c>
      <c r="E27" s="2">
        <v>3.9627039627039597E-2</v>
      </c>
      <c r="F27" s="2">
        <v>3.9464411557434798E-2</v>
      </c>
      <c r="G27" s="2">
        <v>3.89863547758285E-2</v>
      </c>
      <c r="H27" s="2">
        <v>3.6151960784313701E-2</v>
      </c>
      <c r="I27" s="2">
        <v>3.3313851548801898E-2</v>
      </c>
      <c r="J27" s="2">
        <v>3.3463469046291099E-2</v>
      </c>
      <c r="K27" s="2">
        <v>3.5602094240837698E-2</v>
      </c>
      <c r="L27" s="2">
        <v>3.6022323693556603E-2</v>
      </c>
      <c r="M27" s="2">
        <v>3.5113748763600398E-2</v>
      </c>
      <c r="N27" s="2">
        <v>3.4516285853184198E-2</v>
      </c>
    </row>
    <row r="28" spans="1:14" x14ac:dyDescent="0.3">
      <c r="A28" s="8" t="s">
        <v>85</v>
      </c>
      <c r="B28" s="2">
        <v>0.56592465753424703</v>
      </c>
      <c r="C28" s="2">
        <v>0.558452481076535</v>
      </c>
      <c r="D28" s="2">
        <v>0.54991816693944395</v>
      </c>
      <c r="E28" s="2">
        <v>0.55477855477855498</v>
      </c>
      <c r="F28" s="2">
        <v>0.55461592670894999</v>
      </c>
      <c r="G28" s="2">
        <v>0.53411306042884998</v>
      </c>
      <c r="H28" s="2">
        <v>0.52083333333333304</v>
      </c>
      <c r="I28" s="2">
        <v>0.52483927527761498</v>
      </c>
      <c r="J28" s="2">
        <v>0.52314556609035101</v>
      </c>
      <c r="K28" s="2">
        <v>0.50628272251308903</v>
      </c>
      <c r="L28" s="2">
        <v>0.49720953830542902</v>
      </c>
      <c r="M28" s="2">
        <v>0.48862512363996002</v>
      </c>
      <c r="N28" s="2">
        <v>0.47253281477880399</v>
      </c>
    </row>
    <row r="29" spans="1:14" x14ac:dyDescent="0.3">
      <c r="A29" s="8" t="s">
        <v>86</v>
      </c>
      <c r="B29" s="2">
        <v>3.5958904109588997E-2</v>
      </c>
      <c r="C29" s="2">
        <v>4.0370058873002497E-2</v>
      </c>
      <c r="D29" s="2">
        <v>4.1734860883797097E-2</v>
      </c>
      <c r="E29" s="2">
        <v>3.80730380730381E-2</v>
      </c>
      <c r="F29" s="2">
        <v>4.58069062720226E-2</v>
      </c>
      <c r="G29" s="2">
        <v>4.8083170890188397E-2</v>
      </c>
      <c r="H29" s="2">
        <v>4.65686274509804E-2</v>
      </c>
      <c r="I29" s="2">
        <v>4.85096434833431E-2</v>
      </c>
      <c r="J29" s="2">
        <v>5.5772448410485197E-2</v>
      </c>
      <c r="K29" s="2">
        <v>5.1832460732984302E-2</v>
      </c>
      <c r="L29" s="2">
        <v>5.0228310502283102E-2</v>
      </c>
      <c r="M29" s="2">
        <v>5.3412462908011903E-2</v>
      </c>
      <c r="N29" s="2">
        <v>5.63928050559067E-2</v>
      </c>
    </row>
    <row r="30" spans="1:14" x14ac:dyDescent="0.3">
      <c r="A30" s="8" t="s">
        <v>87</v>
      </c>
      <c r="B30" s="2">
        <v>6.4212328767123295E-2</v>
      </c>
      <c r="C30" s="2">
        <v>5.7190916736753597E-2</v>
      </c>
      <c r="D30" s="2">
        <v>5.31914893617021E-2</v>
      </c>
      <c r="E30" s="2">
        <v>5.1282051282051301E-2</v>
      </c>
      <c r="F30" s="2">
        <v>5.9196617336152203E-2</v>
      </c>
      <c r="G30" s="2">
        <v>5.6530214424951299E-2</v>
      </c>
      <c r="H30" s="2">
        <v>5.7598039215686299E-2</v>
      </c>
      <c r="I30" s="2">
        <v>4.7925189947399201E-2</v>
      </c>
      <c r="J30" s="2">
        <v>4.5175683212492997E-2</v>
      </c>
      <c r="K30" s="2">
        <v>4.3979057591623003E-2</v>
      </c>
      <c r="L30" s="2">
        <v>4.2617960426179602E-2</v>
      </c>
      <c r="M30" s="2">
        <v>3.8575667655786301E-2</v>
      </c>
      <c r="N30" s="2">
        <v>3.8405444822557103E-2</v>
      </c>
    </row>
    <row r="31" spans="1:14" x14ac:dyDescent="0.3">
      <c r="A31" s="8" t="s">
        <v>88</v>
      </c>
      <c r="B31" s="2">
        <v>0.6</v>
      </c>
      <c r="C31" s="2">
        <v>0.59002770083102496</v>
      </c>
      <c r="D31" s="2">
        <v>0.57187500000000002</v>
      </c>
      <c r="E31" s="2">
        <v>0.51342281879194596</v>
      </c>
      <c r="F31" s="2">
        <v>0.483754512635379</v>
      </c>
      <c r="G31" s="2">
        <v>0.46370967741935498</v>
      </c>
      <c r="H31" s="2">
        <v>0.39015151515151503</v>
      </c>
      <c r="I31" s="2">
        <v>0.38602941176470601</v>
      </c>
      <c r="J31" s="2">
        <v>0.40893470790378</v>
      </c>
      <c r="K31" s="2">
        <v>0.41504178272980502</v>
      </c>
      <c r="L31" s="2">
        <v>0.42957746478873199</v>
      </c>
      <c r="M31" s="2">
        <v>0.43572984749455301</v>
      </c>
      <c r="N31" s="2">
        <v>0.46641791044776099</v>
      </c>
    </row>
    <row r="32" spans="1:14" x14ac:dyDescent="0.3">
      <c r="A32" s="8" t="s">
        <v>89</v>
      </c>
      <c r="B32" s="2">
        <v>3.5616438356164397E-2</v>
      </c>
      <c r="C32" s="2">
        <v>3.8781163434903003E-2</v>
      </c>
      <c r="D32" s="2">
        <v>4.6875E-2</v>
      </c>
      <c r="E32" s="2">
        <v>7.3825503355704702E-2</v>
      </c>
      <c r="F32" s="2">
        <v>7.5812274368231E-2</v>
      </c>
      <c r="G32" s="2">
        <v>8.8709677419354802E-2</v>
      </c>
      <c r="H32" s="2">
        <v>0.13257575757575801</v>
      </c>
      <c r="I32" s="2">
        <v>0.13602941176470601</v>
      </c>
      <c r="J32" s="2">
        <v>0.123711340206186</v>
      </c>
      <c r="K32" s="2">
        <v>0.125348189415042</v>
      </c>
      <c r="L32" s="2">
        <v>0.122065727699531</v>
      </c>
      <c r="M32" s="2">
        <v>0.13071895424836599</v>
      </c>
      <c r="N32" s="2">
        <v>0.12873134328358199</v>
      </c>
    </row>
    <row r="33" spans="1:15" x14ac:dyDescent="0.3">
      <c r="A33" s="8" t="s">
        <v>90</v>
      </c>
      <c r="B33" s="2">
        <v>1.3698630136986301E-2</v>
      </c>
      <c r="C33" s="2">
        <v>1.6620498614958401E-2</v>
      </c>
      <c r="D33" s="2">
        <v>1.8749999999999999E-2</v>
      </c>
      <c r="E33" s="2">
        <v>2.68456375838926E-2</v>
      </c>
      <c r="F33" s="2">
        <v>3.2490974729241902E-2</v>
      </c>
      <c r="G33" s="2">
        <v>3.6290322580645198E-2</v>
      </c>
      <c r="H33" s="2">
        <v>3.4090909090909102E-2</v>
      </c>
      <c r="I33" s="2">
        <v>3.6764705882352901E-2</v>
      </c>
      <c r="J33" s="2">
        <v>3.4364261168384903E-2</v>
      </c>
      <c r="K33" s="2">
        <v>3.6211699164345398E-2</v>
      </c>
      <c r="L33" s="2">
        <v>2.8169014084507001E-2</v>
      </c>
      <c r="M33" s="2">
        <v>3.2679738562091498E-2</v>
      </c>
      <c r="N33" s="2">
        <v>2.9850746268656699E-2</v>
      </c>
    </row>
    <row r="34" spans="1:15" x14ac:dyDescent="0.3">
      <c r="A34" s="8" t="s">
        <v>91</v>
      </c>
      <c r="B34" s="2">
        <v>0.19726027397260301</v>
      </c>
      <c r="C34" s="2">
        <v>0.20498614958448799</v>
      </c>
      <c r="D34" s="2">
        <v>0.20624999999999999</v>
      </c>
      <c r="E34" s="2">
        <v>0.238255033557047</v>
      </c>
      <c r="F34" s="2">
        <v>0.25631768953068601</v>
      </c>
      <c r="G34" s="2">
        <v>0.266129032258065</v>
      </c>
      <c r="H34" s="2">
        <v>0.27651515151515099</v>
      </c>
      <c r="I34" s="2">
        <v>0.26838235294117602</v>
      </c>
      <c r="J34" s="2">
        <v>0.243986254295533</v>
      </c>
      <c r="K34" s="2">
        <v>0.20891364902507001</v>
      </c>
      <c r="L34" s="2">
        <v>0.18075117370891999</v>
      </c>
      <c r="M34" s="2">
        <v>0.16339869281045799</v>
      </c>
      <c r="N34" s="2">
        <v>0.145522388059701</v>
      </c>
    </row>
    <row r="35" spans="1:15" x14ac:dyDescent="0.3">
      <c r="A35" s="8" t="s">
        <v>92</v>
      </c>
      <c r="B35" s="2">
        <v>4.65753424657534E-2</v>
      </c>
      <c r="C35" s="2">
        <v>4.7091412742382301E-2</v>
      </c>
      <c r="D35" s="2">
        <v>6.25E-2</v>
      </c>
      <c r="E35" s="2">
        <v>7.3825503355704702E-2</v>
      </c>
      <c r="F35" s="2">
        <v>9.0252707581227401E-2</v>
      </c>
      <c r="G35" s="2">
        <v>0.104838709677419</v>
      </c>
      <c r="H35" s="2">
        <v>0.125</v>
      </c>
      <c r="I35" s="2">
        <v>0.13235294117647101</v>
      </c>
      <c r="J35" s="2">
        <v>0.13745704467354</v>
      </c>
      <c r="K35" s="2">
        <v>0.161559888579387</v>
      </c>
      <c r="L35" s="2">
        <v>0.194835680751174</v>
      </c>
      <c r="M35" s="2">
        <v>0.187363834422658</v>
      </c>
      <c r="N35" s="2">
        <v>0.17910447761194001</v>
      </c>
    </row>
    <row r="36" spans="1:15" x14ac:dyDescent="0.3">
      <c r="A36" s="8" t="s">
        <v>93</v>
      </c>
      <c r="B36" s="2">
        <v>0.106849315068493</v>
      </c>
      <c r="C36" s="2">
        <v>0.102493074792244</v>
      </c>
      <c r="D36" s="2">
        <v>9.375E-2</v>
      </c>
      <c r="E36" s="2">
        <v>7.3825503355704702E-2</v>
      </c>
      <c r="F36" s="2">
        <v>6.1371841155234703E-2</v>
      </c>
      <c r="G36" s="2">
        <v>4.0322580645161303E-2</v>
      </c>
      <c r="H36" s="2">
        <v>4.1666666666666699E-2</v>
      </c>
      <c r="I36" s="2">
        <v>4.0441176470588203E-2</v>
      </c>
      <c r="J36" s="2">
        <v>5.1546391752577303E-2</v>
      </c>
      <c r="K36" s="2">
        <v>5.2924791086351002E-2</v>
      </c>
      <c r="L36" s="2">
        <v>4.46009389671361E-2</v>
      </c>
      <c r="M36" s="2">
        <v>5.0108932461873597E-2</v>
      </c>
      <c r="N36" s="2">
        <v>5.0373134328358202E-2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3.0581039755351699E-2</v>
      </c>
      <c r="C41" s="2">
        <v>6.2314540059347202E-2</v>
      </c>
      <c r="D41" s="2">
        <v>6.7039106145251395E-2</v>
      </c>
      <c r="E41" s="2">
        <v>3.4031413612565398E-2</v>
      </c>
      <c r="F41" s="2">
        <v>0.15949367088607599</v>
      </c>
      <c r="G41" s="2">
        <v>0.11572052401746701</v>
      </c>
      <c r="H41" s="2">
        <v>6.6536203522504903E-2</v>
      </c>
      <c r="I41" s="2">
        <v>3.3027522935779798E-2</v>
      </c>
      <c r="J41" s="2">
        <v>0.12611012433392499</v>
      </c>
      <c r="K41" s="2">
        <v>5.8359621451104099E-2</v>
      </c>
      <c r="L41" s="2">
        <v>6.11028315946349E-2</v>
      </c>
      <c r="M41" s="2">
        <v>6.4606741573033699E-2</v>
      </c>
      <c r="N41" s="3">
        <v>0.34635879218472498</v>
      </c>
      <c r="O41" s="3">
        <v>1.3180428134556601</v>
      </c>
    </row>
    <row r="42" spans="1:15" x14ac:dyDescent="0.3">
      <c r="A42" s="8" t="s">
        <v>83</v>
      </c>
      <c r="B42" s="2">
        <v>0.29411764705882398</v>
      </c>
      <c r="C42" s="2">
        <v>9.0909090909090898E-2</v>
      </c>
      <c r="D42" s="2">
        <v>4.1666666666666699E-2</v>
      </c>
      <c r="E42" s="2">
        <v>0.28000000000000003</v>
      </c>
      <c r="F42" s="2">
        <v>0.1875</v>
      </c>
      <c r="G42" s="2">
        <v>0.105263157894737</v>
      </c>
      <c r="H42" s="2">
        <v>9.5238095238095205E-2</v>
      </c>
      <c r="I42" s="2">
        <v>0.108695652173913</v>
      </c>
      <c r="J42" s="2">
        <v>0.13725490196078399</v>
      </c>
      <c r="K42" s="2">
        <v>0.13793103448275901</v>
      </c>
      <c r="L42" s="2">
        <v>-1.5151515151515201E-2</v>
      </c>
      <c r="M42" s="2">
        <v>-6.15384615384615E-2</v>
      </c>
      <c r="N42" s="3">
        <v>0.19607843137254899</v>
      </c>
      <c r="O42" s="3">
        <v>2.5882352941176499</v>
      </c>
    </row>
    <row r="43" spans="1:15" x14ac:dyDescent="0.3">
      <c r="A43" s="8" t="s">
        <v>84</v>
      </c>
      <c r="B43" s="2">
        <v>8.6956521739130405E-2</v>
      </c>
      <c r="C43" s="2">
        <v>0.04</v>
      </c>
      <c r="D43" s="2">
        <v>-1.9230769230769201E-2</v>
      </c>
      <c r="E43" s="2">
        <v>9.8039215686274495E-2</v>
      </c>
      <c r="F43" s="2">
        <v>7.1428571428571397E-2</v>
      </c>
      <c r="G43" s="2">
        <v>-1.6666666666666701E-2</v>
      </c>
      <c r="H43" s="2">
        <v>-3.3898305084745797E-2</v>
      </c>
      <c r="I43" s="2">
        <v>5.2631578947368397E-2</v>
      </c>
      <c r="J43" s="2">
        <v>0.133333333333333</v>
      </c>
      <c r="K43" s="2">
        <v>4.4117647058823498E-2</v>
      </c>
      <c r="L43" s="2">
        <v>0</v>
      </c>
      <c r="M43" s="2">
        <v>0</v>
      </c>
      <c r="N43" s="3">
        <v>0.18333333333333299</v>
      </c>
      <c r="O43" s="3">
        <v>0.54347826086956497</v>
      </c>
    </row>
    <row r="44" spans="1:15" x14ac:dyDescent="0.3">
      <c r="A44" s="8" t="s">
        <v>85</v>
      </c>
      <c r="B44" s="2">
        <v>4.5385779122541596E-3</v>
      </c>
      <c r="C44" s="2">
        <v>1.20481927710843E-2</v>
      </c>
      <c r="D44" s="2">
        <v>6.25E-2</v>
      </c>
      <c r="E44" s="2">
        <v>0.102240896358543</v>
      </c>
      <c r="F44" s="2">
        <v>4.4472681067344297E-2</v>
      </c>
      <c r="G44" s="2">
        <v>3.4063260340632603E-2</v>
      </c>
      <c r="H44" s="2">
        <v>5.6470588235294099E-2</v>
      </c>
      <c r="I44" s="2">
        <v>4.4543429844098002E-2</v>
      </c>
      <c r="J44" s="2">
        <v>3.09168443496802E-2</v>
      </c>
      <c r="K44" s="2">
        <v>1.34436401240951E-2</v>
      </c>
      <c r="L44" s="2">
        <v>8.1632653061224497E-3</v>
      </c>
      <c r="M44" s="2">
        <v>-1.6194331983805699E-2</v>
      </c>
      <c r="N44" s="3">
        <v>3.6247334754797397E-2</v>
      </c>
      <c r="O44" s="3">
        <v>0.470499243570348</v>
      </c>
    </row>
    <row r="45" spans="1:15" x14ac:dyDescent="0.3">
      <c r="A45" s="8" t="s">
        <v>86</v>
      </c>
      <c r="B45" s="2">
        <v>0.14285714285714299</v>
      </c>
      <c r="C45" s="2">
        <v>6.25E-2</v>
      </c>
      <c r="D45" s="2">
        <v>-3.9215686274509803E-2</v>
      </c>
      <c r="E45" s="2">
        <v>0.32653061224489799</v>
      </c>
      <c r="F45" s="2">
        <v>0.138461538461538</v>
      </c>
      <c r="G45" s="2">
        <v>2.7027027027027001E-2</v>
      </c>
      <c r="H45" s="2">
        <v>9.2105263157894704E-2</v>
      </c>
      <c r="I45" s="2">
        <v>0.20481927710843401</v>
      </c>
      <c r="J45" s="2">
        <v>-0.01</v>
      </c>
      <c r="K45" s="2">
        <v>0</v>
      </c>
      <c r="L45" s="2">
        <v>9.0909090909090898E-2</v>
      </c>
      <c r="M45" s="2">
        <v>7.4074074074074098E-2</v>
      </c>
      <c r="N45" s="3">
        <v>0.16</v>
      </c>
      <c r="O45" s="3">
        <v>1.7619047619047601</v>
      </c>
    </row>
    <row r="46" spans="1:15" x14ac:dyDescent="0.3">
      <c r="A46" s="8" t="s">
        <v>87</v>
      </c>
      <c r="B46" s="2">
        <v>-9.3333333333333296E-2</v>
      </c>
      <c r="C46" s="2">
        <v>-4.4117647058823498E-2</v>
      </c>
      <c r="D46" s="2">
        <v>1.5384615384615399E-2</v>
      </c>
      <c r="E46" s="2">
        <v>0.27272727272727298</v>
      </c>
      <c r="F46" s="2">
        <v>3.5714285714285698E-2</v>
      </c>
      <c r="G46" s="2">
        <v>8.04597701149425E-2</v>
      </c>
      <c r="H46" s="2">
        <v>-0.12765957446808501</v>
      </c>
      <c r="I46" s="2">
        <v>-1.21951219512195E-2</v>
      </c>
      <c r="J46" s="2">
        <v>3.7037037037037E-2</v>
      </c>
      <c r="K46" s="2">
        <v>0</v>
      </c>
      <c r="L46" s="2">
        <v>-7.1428571428571397E-2</v>
      </c>
      <c r="M46" s="2">
        <v>1.2820512820512799E-2</v>
      </c>
      <c r="N46" s="3">
        <v>-2.4691358024691398E-2</v>
      </c>
      <c r="O46" s="3">
        <v>5.3333333333333302E-2</v>
      </c>
    </row>
    <row r="47" spans="1:15" x14ac:dyDescent="0.3">
      <c r="A47" s="8" t="s">
        <v>88</v>
      </c>
      <c r="B47" s="2">
        <v>-2.7397260273972601E-2</v>
      </c>
      <c r="C47" s="2">
        <v>-0.140845070422535</v>
      </c>
      <c r="D47" s="2">
        <v>-0.16393442622950799</v>
      </c>
      <c r="E47" s="2">
        <v>-0.12418300653594801</v>
      </c>
      <c r="F47" s="2">
        <v>-0.14179104477611901</v>
      </c>
      <c r="G47" s="2">
        <v>-0.104347826086957</v>
      </c>
      <c r="H47" s="2">
        <v>1.94174757281553E-2</v>
      </c>
      <c r="I47" s="2">
        <v>0.133333333333333</v>
      </c>
      <c r="J47" s="2">
        <v>0.252100840336134</v>
      </c>
      <c r="K47" s="2">
        <v>0.228187919463087</v>
      </c>
      <c r="L47" s="2">
        <v>9.2896174863387998E-2</v>
      </c>
      <c r="M47" s="2">
        <v>0.25</v>
      </c>
      <c r="N47" s="3">
        <v>1.1008403361344501</v>
      </c>
      <c r="O47" s="3">
        <v>0.141552511415525</v>
      </c>
    </row>
    <row r="48" spans="1:15" x14ac:dyDescent="0.3">
      <c r="A48" s="8" t="s">
        <v>89</v>
      </c>
      <c r="B48" s="2">
        <v>7.69230769230769E-2</v>
      </c>
      <c r="C48" s="2">
        <v>7.1428571428571397E-2</v>
      </c>
      <c r="D48" s="2">
        <v>0.46666666666666701</v>
      </c>
      <c r="E48" s="2">
        <v>-4.5454545454545497E-2</v>
      </c>
      <c r="F48" s="2">
        <v>4.7619047619047603E-2</v>
      </c>
      <c r="G48" s="2">
        <v>0.59090909090909105</v>
      </c>
      <c r="H48" s="2">
        <v>5.7142857142857099E-2</v>
      </c>
      <c r="I48" s="2">
        <v>-2.7027027027027001E-2</v>
      </c>
      <c r="J48" s="2">
        <v>0.25</v>
      </c>
      <c r="K48" s="2">
        <v>0.155555555555556</v>
      </c>
      <c r="L48" s="2">
        <v>0.15384615384615399</v>
      </c>
      <c r="M48" s="2">
        <v>0.15</v>
      </c>
      <c r="N48" s="3">
        <v>0.91666666666666696</v>
      </c>
      <c r="O48" s="3">
        <v>4.3076923076923102</v>
      </c>
    </row>
    <row r="49" spans="1:15" x14ac:dyDescent="0.3">
      <c r="A49" s="8" t="s">
        <v>90</v>
      </c>
      <c r="B49" s="2">
        <v>0.2</v>
      </c>
      <c r="C49" s="2">
        <v>0</v>
      </c>
      <c r="D49" s="2">
        <v>0.33333333333333298</v>
      </c>
      <c r="E49" s="2">
        <v>0.125</v>
      </c>
      <c r="F49" s="2">
        <v>0</v>
      </c>
      <c r="G49" s="2">
        <v>0</v>
      </c>
      <c r="H49" s="2">
        <v>0.11111111111111099</v>
      </c>
      <c r="I49" s="2">
        <v>0</v>
      </c>
      <c r="J49" s="2">
        <v>0.3</v>
      </c>
      <c r="K49" s="2">
        <v>-7.69230769230769E-2</v>
      </c>
      <c r="L49" s="2">
        <v>0.25</v>
      </c>
      <c r="M49" s="2">
        <v>6.6666666666666693E-2</v>
      </c>
      <c r="N49" s="3">
        <v>0.6</v>
      </c>
      <c r="O49" s="3">
        <v>2.2000000000000002</v>
      </c>
    </row>
    <row r="50" spans="1:15" x14ac:dyDescent="0.3">
      <c r="A50" s="8" t="s">
        <v>91</v>
      </c>
      <c r="B50" s="2">
        <v>2.7777777777777801E-2</v>
      </c>
      <c r="C50" s="2">
        <v>-0.108108108108108</v>
      </c>
      <c r="D50" s="2">
        <v>7.5757575757575801E-2</v>
      </c>
      <c r="E50" s="2">
        <v>0</v>
      </c>
      <c r="F50" s="2">
        <v>-7.0422535211267595E-2</v>
      </c>
      <c r="G50" s="2">
        <v>0.10606060606060599</v>
      </c>
      <c r="H50" s="2">
        <v>0</v>
      </c>
      <c r="I50" s="2">
        <v>-2.7397260273972601E-2</v>
      </c>
      <c r="J50" s="2">
        <v>5.63380281690141E-2</v>
      </c>
      <c r="K50" s="2">
        <v>2.66666666666667E-2</v>
      </c>
      <c r="L50" s="2">
        <v>-2.5974025974026E-2</v>
      </c>
      <c r="M50" s="2">
        <v>0.04</v>
      </c>
      <c r="N50" s="3">
        <v>9.85915492957746E-2</v>
      </c>
      <c r="O50" s="3">
        <v>8.3333333333333301E-2</v>
      </c>
    </row>
    <row r="51" spans="1:15" x14ac:dyDescent="0.3">
      <c r="A51" s="8" t="s">
        <v>92</v>
      </c>
      <c r="B51" s="2">
        <v>0</v>
      </c>
      <c r="C51" s="2">
        <v>0.17647058823529399</v>
      </c>
      <c r="D51" s="2">
        <v>0.1</v>
      </c>
      <c r="E51" s="2">
        <v>0.13636363636363599</v>
      </c>
      <c r="F51" s="2">
        <v>0.04</v>
      </c>
      <c r="G51" s="2">
        <v>0.269230769230769</v>
      </c>
      <c r="H51" s="2">
        <v>9.0909090909090898E-2</v>
      </c>
      <c r="I51" s="2">
        <v>0.11111111111111099</v>
      </c>
      <c r="J51" s="2">
        <v>0.45</v>
      </c>
      <c r="K51" s="2">
        <v>0.431034482758621</v>
      </c>
      <c r="L51" s="2">
        <v>3.6144578313252997E-2</v>
      </c>
      <c r="M51" s="2">
        <v>0.116279069767442</v>
      </c>
      <c r="N51" s="3">
        <v>1.4</v>
      </c>
      <c r="O51" s="3">
        <v>4.6470588235294104</v>
      </c>
    </row>
    <row r="52" spans="1:15" x14ac:dyDescent="0.3">
      <c r="A52" s="8" t="s">
        <v>93</v>
      </c>
      <c r="B52" s="2">
        <v>-5.1282051282051301E-2</v>
      </c>
      <c r="C52" s="2">
        <v>-0.18918918918918901</v>
      </c>
      <c r="D52" s="2">
        <v>-0.266666666666667</v>
      </c>
      <c r="E52" s="2">
        <v>-0.22727272727272699</v>
      </c>
      <c r="F52" s="2">
        <v>-0.41176470588235298</v>
      </c>
      <c r="G52" s="2">
        <v>0.1</v>
      </c>
      <c r="H52" s="2">
        <v>0</v>
      </c>
      <c r="I52" s="2">
        <v>0.36363636363636398</v>
      </c>
      <c r="J52" s="2">
        <v>0.266666666666667</v>
      </c>
      <c r="K52" s="2">
        <v>0</v>
      </c>
      <c r="L52" s="2">
        <v>0.21052631578947401</v>
      </c>
      <c r="M52" s="2">
        <v>0.173913043478261</v>
      </c>
      <c r="N52" s="3">
        <v>0.8</v>
      </c>
      <c r="O52" s="3">
        <v>-0.30769230769230799</v>
      </c>
    </row>
    <row r="53" spans="1:15" x14ac:dyDescent="0.3">
      <c r="A53" s="11" t="s">
        <v>16</v>
      </c>
      <c r="B53" s="3">
        <v>1.1089367253750799E-2</v>
      </c>
      <c r="C53" s="3">
        <v>-5.1612903225806504E-3</v>
      </c>
      <c r="D53" s="3">
        <v>2.7885862516212698E-2</v>
      </c>
      <c r="E53" s="3">
        <v>7.0031545741324905E-2</v>
      </c>
      <c r="F53" s="3">
        <v>5.3655660377358499E-2</v>
      </c>
      <c r="G53" s="3">
        <v>6.09960828203693E-2</v>
      </c>
      <c r="H53" s="3">
        <v>4.5886075949367097E-2</v>
      </c>
      <c r="I53" s="3">
        <v>5.0932929904185603E-2</v>
      </c>
      <c r="J53" s="3">
        <v>8.8771593090211098E-2</v>
      </c>
      <c r="K53" s="3">
        <v>5.6412516527104502E-2</v>
      </c>
      <c r="L53" s="3">
        <v>3.5043804755944902E-2</v>
      </c>
      <c r="M53" s="3">
        <v>4.5143087464732001E-2</v>
      </c>
      <c r="N53" s="3">
        <v>0.244241842610365</v>
      </c>
      <c r="O53" s="3">
        <v>0.69145466405740397</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223</v>
      </c>
    </row>
    <row r="2" spans="1:14" ht="15.6" x14ac:dyDescent="0.3">
      <c r="A2" s="12" t="s">
        <v>224</v>
      </c>
    </row>
    <row r="3" spans="1:14" ht="15.6" x14ac:dyDescent="0.3">
      <c r="A3" s="12" t="s">
        <v>33</v>
      </c>
    </row>
    <row r="4" spans="1:14" x14ac:dyDescent="0.3">
      <c r="A4" s="15"/>
    </row>
    <row r="5" spans="1:14" x14ac:dyDescent="0.3">
      <c r="A5" s="16" t="str">
        <f>HYPERLINK("#'Table of contents'!A108",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510</v>
      </c>
      <c r="C8" s="1">
        <v>507</v>
      </c>
      <c r="D8" s="1">
        <v>488</v>
      </c>
      <c r="E8" s="1">
        <v>527</v>
      </c>
      <c r="F8" s="1">
        <v>482</v>
      </c>
      <c r="G8" s="1">
        <v>506</v>
      </c>
      <c r="H8" s="1">
        <v>485</v>
      </c>
      <c r="I8" s="1">
        <v>429</v>
      </c>
      <c r="J8" s="1">
        <v>393</v>
      </c>
      <c r="K8" s="1">
        <v>411</v>
      </c>
      <c r="L8" s="1">
        <v>375</v>
      </c>
      <c r="M8" s="1">
        <v>378</v>
      </c>
      <c r="N8" s="1">
        <v>329</v>
      </c>
    </row>
    <row r="9" spans="1:14" x14ac:dyDescent="0.3">
      <c r="A9" s="7" t="s">
        <v>14</v>
      </c>
      <c r="B9" s="1">
        <v>3542</v>
      </c>
      <c r="C9" s="1">
        <v>3282</v>
      </c>
      <c r="D9" s="1">
        <v>3258</v>
      </c>
      <c r="E9" s="1">
        <v>3297</v>
      </c>
      <c r="F9" s="1">
        <v>3361</v>
      </c>
      <c r="G9" s="1">
        <v>3325</v>
      </c>
      <c r="H9" s="1">
        <v>3451</v>
      </c>
      <c r="I9" s="1">
        <v>3532</v>
      </c>
      <c r="J9" s="1">
        <v>3497</v>
      </c>
      <c r="K9" s="1">
        <v>3576</v>
      </c>
      <c r="L9" s="1">
        <v>3665</v>
      </c>
      <c r="M9" s="1">
        <v>3814</v>
      </c>
      <c r="N9" s="1">
        <v>4020</v>
      </c>
    </row>
    <row r="10" spans="1:14" x14ac:dyDescent="0.3">
      <c r="A10" s="7" t="s">
        <v>15</v>
      </c>
      <c r="B10" s="1">
        <v>342</v>
      </c>
      <c r="C10" s="1">
        <v>310</v>
      </c>
      <c r="D10" s="1">
        <v>319</v>
      </c>
      <c r="E10" s="1">
        <v>335</v>
      </c>
      <c r="F10" s="1">
        <v>323</v>
      </c>
      <c r="G10" s="1">
        <v>340</v>
      </c>
      <c r="H10" s="1">
        <v>370</v>
      </c>
      <c r="I10" s="1">
        <v>366</v>
      </c>
      <c r="J10" s="1">
        <v>378</v>
      </c>
      <c r="K10" s="1">
        <v>418</v>
      </c>
      <c r="L10" s="1">
        <v>376</v>
      </c>
      <c r="M10" s="1">
        <v>362</v>
      </c>
      <c r="N10" s="1">
        <v>388</v>
      </c>
    </row>
    <row r="11" spans="1:14" x14ac:dyDescent="0.3">
      <c r="A11" s="10" t="s">
        <v>16</v>
      </c>
      <c r="B11" s="5">
        <v>4394</v>
      </c>
      <c r="C11" s="5">
        <v>4099</v>
      </c>
      <c r="D11" s="5">
        <v>4065</v>
      </c>
      <c r="E11" s="5">
        <v>4159</v>
      </c>
      <c r="F11" s="5">
        <v>4166</v>
      </c>
      <c r="G11" s="5">
        <v>4171</v>
      </c>
      <c r="H11" s="5">
        <v>4306</v>
      </c>
      <c r="I11" s="5">
        <v>4327</v>
      </c>
      <c r="J11" s="5">
        <v>4268</v>
      </c>
      <c r="K11" s="5">
        <v>4405</v>
      </c>
      <c r="L11" s="5">
        <v>4416</v>
      </c>
      <c r="M11" s="5">
        <v>4554</v>
      </c>
      <c r="N11" s="5">
        <v>4737</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0.116067364588075</v>
      </c>
      <c r="C16" s="2">
        <v>0.123688704562088</v>
      </c>
      <c r="D16" s="2">
        <v>0.120049200492005</v>
      </c>
      <c r="E16" s="2">
        <v>0.126713152200048</v>
      </c>
      <c r="F16" s="2">
        <v>0.11569851176188201</v>
      </c>
      <c r="G16" s="2">
        <v>0.121313833613042</v>
      </c>
      <c r="H16" s="2">
        <v>0.11263353460288</v>
      </c>
      <c r="I16" s="2">
        <v>9.9144904090593899E-2</v>
      </c>
      <c r="J16" s="2">
        <v>9.2080599812558603E-2</v>
      </c>
      <c r="K16" s="2">
        <v>9.3303064699205407E-2</v>
      </c>
      <c r="L16" s="2">
        <v>8.4918478260869595E-2</v>
      </c>
      <c r="M16" s="2">
        <v>8.3003952569169995E-2</v>
      </c>
      <c r="N16" s="2">
        <v>6.9453240447540601E-2</v>
      </c>
    </row>
    <row r="17" spans="1:15" x14ac:dyDescent="0.3">
      <c r="A17" s="8" t="s">
        <v>14</v>
      </c>
      <c r="B17" s="2">
        <v>0.80609922621756902</v>
      </c>
      <c r="C17" s="2">
        <v>0.80068309343742405</v>
      </c>
      <c r="D17" s="2">
        <v>0.80147601476014796</v>
      </c>
      <c r="E17" s="2">
        <v>0.792738639095937</v>
      </c>
      <c r="F17" s="2">
        <v>0.80676908305328898</v>
      </c>
      <c r="G17" s="2">
        <v>0.79717094222009099</v>
      </c>
      <c r="H17" s="2">
        <v>0.80143985137018103</v>
      </c>
      <c r="I17" s="2">
        <v>0.81626993297896899</v>
      </c>
      <c r="J17" s="2">
        <v>0.81935332708528597</v>
      </c>
      <c r="K17" s="2">
        <v>0.81180476730987505</v>
      </c>
      <c r="L17" s="2">
        <v>0.829936594202899</v>
      </c>
      <c r="M17" s="2">
        <v>0.83750548967940297</v>
      </c>
      <c r="N17" s="2">
        <v>0.84863837872070902</v>
      </c>
    </row>
    <row r="18" spans="1:15" x14ac:dyDescent="0.3">
      <c r="A18" s="8" t="s">
        <v>15</v>
      </c>
      <c r="B18" s="2">
        <v>7.7833409194355899E-2</v>
      </c>
      <c r="C18" s="2">
        <v>7.5628202000487907E-2</v>
      </c>
      <c r="D18" s="2">
        <v>7.8474784747847498E-2</v>
      </c>
      <c r="E18" s="2">
        <v>8.0548208704015398E-2</v>
      </c>
      <c r="F18" s="2">
        <v>7.7532405184829595E-2</v>
      </c>
      <c r="G18" s="2">
        <v>8.1515224166866504E-2</v>
      </c>
      <c r="H18" s="2">
        <v>8.5926614026939199E-2</v>
      </c>
      <c r="I18" s="2">
        <v>8.4585162930436802E-2</v>
      </c>
      <c r="J18" s="2">
        <v>8.8566073102155599E-2</v>
      </c>
      <c r="K18" s="2">
        <v>9.4892167990919402E-2</v>
      </c>
      <c r="L18" s="2">
        <v>8.5144927536231901E-2</v>
      </c>
      <c r="M18" s="2">
        <v>7.9490557751427299E-2</v>
      </c>
      <c r="N18" s="2">
        <v>8.1908380831750005E-2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-5.8823529411764696E-3</v>
      </c>
      <c r="C23" s="2">
        <v>-3.7475345167652899E-2</v>
      </c>
      <c r="D23" s="2">
        <v>7.9918032786885307E-2</v>
      </c>
      <c r="E23" s="2">
        <v>-8.5388994307400407E-2</v>
      </c>
      <c r="F23" s="2">
        <v>4.9792531120331898E-2</v>
      </c>
      <c r="G23" s="2">
        <v>-4.1501976284584997E-2</v>
      </c>
      <c r="H23" s="2">
        <v>-0.11546391752577299</v>
      </c>
      <c r="I23" s="2">
        <v>-8.3916083916083906E-2</v>
      </c>
      <c r="J23" s="2">
        <v>4.58015267175573E-2</v>
      </c>
      <c r="K23" s="2">
        <v>-8.7591240875912399E-2</v>
      </c>
      <c r="L23" s="2">
        <v>8.0000000000000002E-3</v>
      </c>
      <c r="M23" s="2">
        <v>-0.12962962962963001</v>
      </c>
      <c r="N23" s="3">
        <v>-0.16284987277353699</v>
      </c>
      <c r="O23" s="3">
        <v>-0.35490196078431402</v>
      </c>
    </row>
    <row r="24" spans="1:15" x14ac:dyDescent="0.3">
      <c r="A24" s="8" t="s">
        <v>14</v>
      </c>
      <c r="B24" s="2">
        <v>-7.3404856013551706E-2</v>
      </c>
      <c r="C24" s="2">
        <v>-7.3126142595978097E-3</v>
      </c>
      <c r="D24" s="2">
        <v>1.19705340699816E-2</v>
      </c>
      <c r="E24" s="2">
        <v>1.94115862905672E-2</v>
      </c>
      <c r="F24" s="2">
        <v>-1.0711097887533501E-2</v>
      </c>
      <c r="G24" s="2">
        <v>3.78947368421053E-2</v>
      </c>
      <c r="H24" s="2">
        <v>2.34714575485367E-2</v>
      </c>
      <c r="I24" s="2">
        <v>-9.9093997734994305E-3</v>
      </c>
      <c r="J24" s="2">
        <v>2.2590792107520699E-2</v>
      </c>
      <c r="K24" s="2">
        <v>2.4888143176733799E-2</v>
      </c>
      <c r="L24" s="2">
        <v>4.0654843110504803E-2</v>
      </c>
      <c r="M24" s="2">
        <v>5.4011536444677502E-2</v>
      </c>
      <c r="N24" s="3">
        <v>0.149556762939663</v>
      </c>
      <c r="O24" s="3">
        <v>0.134952004517222</v>
      </c>
    </row>
    <row r="25" spans="1:15" x14ac:dyDescent="0.3">
      <c r="A25" s="8" t="s">
        <v>15</v>
      </c>
      <c r="B25" s="2">
        <v>-9.3567251461988299E-2</v>
      </c>
      <c r="C25" s="2">
        <v>2.9032258064516099E-2</v>
      </c>
      <c r="D25" s="2">
        <v>5.0156739811912203E-2</v>
      </c>
      <c r="E25" s="2">
        <v>-3.5820895522388103E-2</v>
      </c>
      <c r="F25" s="2">
        <v>5.2631578947368397E-2</v>
      </c>
      <c r="G25" s="2">
        <v>8.8235294117647106E-2</v>
      </c>
      <c r="H25" s="2">
        <v>-1.0810810810810799E-2</v>
      </c>
      <c r="I25" s="2">
        <v>3.2786885245901599E-2</v>
      </c>
      <c r="J25" s="2">
        <v>0.10582010582010599</v>
      </c>
      <c r="K25" s="2">
        <v>-0.100478468899522</v>
      </c>
      <c r="L25" s="2">
        <v>-3.7234042553191501E-2</v>
      </c>
      <c r="M25" s="2">
        <v>7.18232044198895E-2</v>
      </c>
      <c r="N25" s="3">
        <v>2.6455026455026499E-2</v>
      </c>
      <c r="O25" s="3">
        <v>0.13450292397660801</v>
      </c>
    </row>
    <row r="26" spans="1:15" x14ac:dyDescent="0.3">
      <c r="A26" s="11" t="s">
        <v>16</v>
      </c>
      <c r="B26" s="3">
        <v>-6.7137005006827497E-2</v>
      </c>
      <c r="C26" s="3">
        <v>-8.2947060258599693E-3</v>
      </c>
      <c r="D26" s="3">
        <v>2.3124231242312401E-2</v>
      </c>
      <c r="E26" s="3">
        <v>1.68309689829286E-3</v>
      </c>
      <c r="F26" s="3">
        <v>1.2001920307249201E-3</v>
      </c>
      <c r="G26" s="3">
        <v>3.2366339007432299E-2</v>
      </c>
      <c r="H26" s="3">
        <v>4.8769159312587098E-3</v>
      </c>
      <c r="I26" s="3">
        <v>-1.36353131499884E-2</v>
      </c>
      <c r="J26" s="3">
        <v>3.2099343955014098E-2</v>
      </c>
      <c r="K26" s="3">
        <v>2.49716231555051E-3</v>
      </c>
      <c r="L26" s="3">
        <v>3.125E-2</v>
      </c>
      <c r="M26" s="3">
        <v>4.0184453227931502E-2</v>
      </c>
      <c r="N26" s="3">
        <v>0.109887535145267</v>
      </c>
      <c r="O26" s="3">
        <v>7.8060992262175694E-2</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225</v>
      </c>
    </row>
    <row r="2" spans="1:14" ht="15.6" x14ac:dyDescent="0.3">
      <c r="A2" s="12" t="s">
        <v>224</v>
      </c>
    </row>
    <row r="3" spans="1:14" ht="15.6" x14ac:dyDescent="0.3">
      <c r="A3" s="12" t="s">
        <v>47</v>
      </c>
    </row>
    <row r="4" spans="1:14" x14ac:dyDescent="0.3">
      <c r="A4" s="15"/>
    </row>
    <row r="5" spans="1:14" x14ac:dyDescent="0.3">
      <c r="A5" s="16" t="str">
        <f>HYPERLINK("#'Table of contents'!A109",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1118</v>
      </c>
      <c r="C8" s="1">
        <v>1120</v>
      </c>
      <c r="D8" s="1">
        <v>1145</v>
      </c>
      <c r="E8" s="1">
        <v>1244</v>
      </c>
      <c r="F8" s="1">
        <v>1324</v>
      </c>
      <c r="G8" s="1">
        <v>1363</v>
      </c>
      <c r="H8" s="1">
        <v>1446</v>
      </c>
      <c r="I8" s="1">
        <v>1499</v>
      </c>
      <c r="J8" s="1">
        <v>1509</v>
      </c>
      <c r="K8" s="1">
        <v>1582</v>
      </c>
      <c r="L8" s="1">
        <v>1600</v>
      </c>
      <c r="M8" s="1">
        <v>1653</v>
      </c>
      <c r="N8" s="1">
        <v>1747</v>
      </c>
    </row>
    <row r="9" spans="1:14" x14ac:dyDescent="0.3">
      <c r="A9" s="7" t="s">
        <v>45</v>
      </c>
      <c r="B9" s="1">
        <v>3276</v>
      </c>
      <c r="C9" s="1">
        <v>2979</v>
      </c>
      <c r="D9" s="1">
        <v>2920</v>
      </c>
      <c r="E9" s="1">
        <v>2915</v>
      </c>
      <c r="F9" s="1">
        <v>2842</v>
      </c>
      <c r="G9" s="1">
        <v>2808</v>
      </c>
      <c r="H9" s="1">
        <v>2860</v>
      </c>
      <c r="I9" s="1">
        <v>2828</v>
      </c>
      <c r="J9" s="1">
        <v>2759</v>
      </c>
      <c r="K9" s="1">
        <v>2823</v>
      </c>
      <c r="L9" s="1">
        <v>2816</v>
      </c>
      <c r="M9" s="1">
        <v>2901</v>
      </c>
      <c r="N9" s="1">
        <v>2990</v>
      </c>
    </row>
    <row r="10" spans="1:14" x14ac:dyDescent="0.3">
      <c r="A10" s="10" t="s">
        <v>16</v>
      </c>
      <c r="B10" s="5">
        <v>4394</v>
      </c>
      <c r="C10" s="5">
        <v>4099</v>
      </c>
      <c r="D10" s="5">
        <v>4065</v>
      </c>
      <c r="E10" s="5">
        <v>4159</v>
      </c>
      <c r="F10" s="5">
        <v>4166</v>
      </c>
      <c r="G10" s="5">
        <v>4171</v>
      </c>
      <c r="H10" s="5">
        <v>4306</v>
      </c>
      <c r="I10" s="5">
        <v>4327</v>
      </c>
      <c r="J10" s="5">
        <v>4268</v>
      </c>
      <c r="K10" s="5">
        <v>4405</v>
      </c>
      <c r="L10" s="5">
        <v>4416</v>
      </c>
      <c r="M10" s="5">
        <v>4554</v>
      </c>
      <c r="N10" s="5">
        <v>4737</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0.25443786982248501</v>
      </c>
      <c r="C15" s="2">
        <v>0.27323737496950501</v>
      </c>
      <c r="D15" s="2">
        <v>0.28167281672816702</v>
      </c>
      <c r="E15" s="2">
        <v>0.299110363068045</v>
      </c>
      <c r="F15" s="2">
        <v>0.31781084973595802</v>
      </c>
      <c r="G15" s="2">
        <v>0.326780148645409</v>
      </c>
      <c r="H15" s="2">
        <v>0.335810496980957</v>
      </c>
      <c r="I15" s="2">
        <v>0.34642939681072299</v>
      </c>
      <c r="J15" s="2">
        <v>0.353561387066542</v>
      </c>
      <c r="K15" s="2">
        <v>0.35913734392735502</v>
      </c>
      <c r="L15" s="2">
        <v>0.36231884057970998</v>
      </c>
      <c r="M15" s="2">
        <v>0.36297760210803698</v>
      </c>
      <c r="N15" s="2">
        <v>0.36879881781718399</v>
      </c>
    </row>
    <row r="16" spans="1:14" x14ac:dyDescent="0.3">
      <c r="A16" s="8" t="s">
        <v>45</v>
      </c>
      <c r="B16" s="2">
        <v>0.74556213017751505</v>
      </c>
      <c r="C16" s="2">
        <v>0.72676262503049505</v>
      </c>
      <c r="D16" s="2">
        <v>0.71832718327183298</v>
      </c>
      <c r="E16" s="2">
        <v>0.70088963693195505</v>
      </c>
      <c r="F16" s="2">
        <v>0.68218915026404203</v>
      </c>
      <c r="G16" s="2">
        <v>0.67321985135459095</v>
      </c>
      <c r="H16" s="2">
        <v>0.664189503019043</v>
      </c>
      <c r="I16" s="2">
        <v>0.65357060318927696</v>
      </c>
      <c r="J16" s="2">
        <v>0.64643861293345795</v>
      </c>
      <c r="K16" s="2">
        <v>0.64086265607264503</v>
      </c>
      <c r="L16" s="2">
        <v>0.63768115942029002</v>
      </c>
      <c r="M16" s="2">
        <v>0.63702239789196302</v>
      </c>
      <c r="N16" s="2">
        <v>0.63120118218281596</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1.78890876565295E-3</v>
      </c>
      <c r="C21" s="2">
        <v>2.23214285714286E-2</v>
      </c>
      <c r="D21" s="2">
        <v>8.6462882096069907E-2</v>
      </c>
      <c r="E21" s="2">
        <v>6.4308681672025705E-2</v>
      </c>
      <c r="F21" s="2">
        <v>2.94561933534743E-2</v>
      </c>
      <c r="G21" s="2">
        <v>6.0895084372707298E-2</v>
      </c>
      <c r="H21" s="2">
        <v>3.6652835408022097E-2</v>
      </c>
      <c r="I21" s="2">
        <v>6.6711140760507001E-3</v>
      </c>
      <c r="J21" s="2">
        <v>4.8376408217362499E-2</v>
      </c>
      <c r="K21" s="2">
        <v>1.1378002528444999E-2</v>
      </c>
      <c r="L21" s="2">
        <v>3.3125000000000002E-2</v>
      </c>
      <c r="M21" s="2">
        <v>5.6866303690260099E-2</v>
      </c>
      <c r="N21" s="3">
        <v>0.157720344599072</v>
      </c>
      <c r="O21" s="3">
        <v>0.56261180679785305</v>
      </c>
    </row>
    <row r="22" spans="1:15" x14ac:dyDescent="0.3">
      <c r="A22" s="8" t="s">
        <v>45</v>
      </c>
      <c r="B22" s="2">
        <v>-9.0659340659340698E-2</v>
      </c>
      <c r="C22" s="2">
        <v>-1.9805303793219198E-2</v>
      </c>
      <c r="D22" s="2">
        <v>-1.71232876712329E-3</v>
      </c>
      <c r="E22" s="2">
        <v>-2.5042881646655201E-2</v>
      </c>
      <c r="F22" s="2">
        <v>-1.1963406052076001E-2</v>
      </c>
      <c r="G22" s="2">
        <v>1.85185185185185E-2</v>
      </c>
      <c r="H22" s="2">
        <v>-1.1188811188811199E-2</v>
      </c>
      <c r="I22" s="2">
        <v>-2.4398868458274402E-2</v>
      </c>
      <c r="J22" s="2">
        <v>2.31968104385647E-2</v>
      </c>
      <c r="K22" s="2">
        <v>-2.4796315975912199E-3</v>
      </c>
      <c r="L22" s="2">
        <v>3.0184659090909099E-2</v>
      </c>
      <c r="M22" s="2">
        <v>3.0679076180627401E-2</v>
      </c>
      <c r="N22" s="3">
        <v>8.3725987676694494E-2</v>
      </c>
      <c r="O22" s="3">
        <v>-8.7301587301587297E-2</v>
      </c>
    </row>
    <row r="23" spans="1:15" x14ac:dyDescent="0.3">
      <c r="A23" s="11" t="s">
        <v>16</v>
      </c>
      <c r="B23" s="3">
        <v>-6.7137005006827497E-2</v>
      </c>
      <c r="C23" s="3">
        <v>-8.2947060258599693E-3</v>
      </c>
      <c r="D23" s="3">
        <v>2.3124231242312401E-2</v>
      </c>
      <c r="E23" s="3">
        <v>1.68309689829286E-3</v>
      </c>
      <c r="F23" s="3">
        <v>1.2001920307249201E-3</v>
      </c>
      <c r="G23" s="3">
        <v>3.2366339007432299E-2</v>
      </c>
      <c r="H23" s="3">
        <v>4.8769159312587098E-3</v>
      </c>
      <c r="I23" s="3">
        <v>-1.36353131499884E-2</v>
      </c>
      <c r="J23" s="3">
        <v>3.2099343955014098E-2</v>
      </c>
      <c r="K23" s="3">
        <v>2.49716231555051E-3</v>
      </c>
      <c r="L23" s="3">
        <v>3.125E-2</v>
      </c>
      <c r="M23" s="3">
        <v>4.0184453227931502E-2</v>
      </c>
      <c r="N23" s="3">
        <v>0.109887535145267</v>
      </c>
      <c r="O23" s="3">
        <v>7.8060992262175694E-2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113</v>
      </c>
    </row>
    <row r="2" spans="1:14" ht="15.6" x14ac:dyDescent="0.3">
      <c r="A2" s="12" t="s">
        <v>32</v>
      </c>
    </row>
    <row r="3" spans="1:14" ht="15.6" x14ac:dyDescent="0.3">
      <c r="A3" s="12" t="s">
        <v>114</v>
      </c>
    </row>
    <row r="4" spans="1:14" x14ac:dyDescent="0.3">
      <c r="A4" s="15"/>
    </row>
    <row r="5" spans="1:14" x14ac:dyDescent="0.3">
      <c r="A5" s="16" t="str">
        <f>HYPERLINK("#'Table of contents'!A11",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96</v>
      </c>
      <c r="B8" s="1">
        <v>2899</v>
      </c>
      <c r="C8" s="1">
        <v>2681</v>
      </c>
      <c r="D8" s="1">
        <v>2673</v>
      </c>
      <c r="E8" s="1">
        <v>2670</v>
      </c>
      <c r="F8" s="1">
        <v>2694</v>
      </c>
      <c r="G8" s="1">
        <v>2698</v>
      </c>
      <c r="H8" s="1">
        <v>2755</v>
      </c>
      <c r="I8" s="1">
        <v>2808</v>
      </c>
      <c r="J8" s="1">
        <v>2871</v>
      </c>
      <c r="K8" s="1">
        <v>2952</v>
      </c>
      <c r="L8" s="1">
        <v>2619</v>
      </c>
      <c r="M8" s="1">
        <v>2649</v>
      </c>
      <c r="N8" s="1">
        <v>2796</v>
      </c>
    </row>
    <row r="9" spans="1:14" x14ac:dyDescent="0.3">
      <c r="A9" s="7" t="s">
        <v>97</v>
      </c>
      <c r="B9" s="1">
        <v>8512</v>
      </c>
      <c r="C9" s="1">
        <v>8402</v>
      </c>
      <c r="D9" s="1">
        <v>8261</v>
      </c>
      <c r="E9" s="1">
        <v>8326</v>
      </c>
      <c r="F9" s="1">
        <v>8013</v>
      </c>
      <c r="G9" s="1">
        <v>7828</v>
      </c>
      <c r="H9" s="1">
        <v>8189</v>
      </c>
      <c r="I9" s="1">
        <v>8364</v>
      </c>
      <c r="J9" s="1">
        <v>8483</v>
      </c>
      <c r="K9" s="1">
        <v>10238</v>
      </c>
      <c r="L9" s="1">
        <v>10898</v>
      </c>
      <c r="M9" s="1">
        <v>11246</v>
      </c>
      <c r="N9" s="1">
        <v>12104</v>
      </c>
    </row>
    <row r="10" spans="1:14" x14ac:dyDescent="0.3">
      <c r="A10" s="7" t="s">
        <v>98</v>
      </c>
      <c r="B10" s="1">
        <v>565</v>
      </c>
      <c r="C10" s="1">
        <v>504</v>
      </c>
      <c r="D10" s="1">
        <v>930</v>
      </c>
      <c r="E10" s="1">
        <v>1111</v>
      </c>
      <c r="F10" s="1">
        <v>1405</v>
      </c>
      <c r="G10" s="1">
        <v>1527</v>
      </c>
      <c r="H10" s="1">
        <v>1599</v>
      </c>
      <c r="I10" s="1">
        <v>1749</v>
      </c>
      <c r="J10" s="1">
        <v>1874</v>
      </c>
      <c r="K10" s="1">
        <v>1813</v>
      </c>
      <c r="L10" s="1">
        <v>1786</v>
      </c>
      <c r="M10" s="1">
        <v>1856</v>
      </c>
      <c r="N10" s="1">
        <v>1512</v>
      </c>
    </row>
    <row r="11" spans="1:14" x14ac:dyDescent="0.3">
      <c r="A11" s="7" t="s">
        <v>99</v>
      </c>
      <c r="B11" s="1">
        <v>15049</v>
      </c>
      <c r="C11" s="1">
        <v>15395</v>
      </c>
      <c r="D11" s="1">
        <v>15469</v>
      </c>
      <c r="E11" s="1">
        <v>15377</v>
      </c>
      <c r="F11" s="1">
        <v>15104</v>
      </c>
      <c r="G11" s="1">
        <v>14793</v>
      </c>
      <c r="H11" s="1">
        <v>14880</v>
      </c>
      <c r="I11" s="1">
        <v>15188</v>
      </c>
      <c r="J11" s="1">
        <v>15454</v>
      </c>
      <c r="K11" s="1">
        <v>15647</v>
      </c>
      <c r="L11" s="1">
        <v>16270</v>
      </c>
      <c r="M11" s="1">
        <v>17414</v>
      </c>
      <c r="N11" s="1">
        <v>19031</v>
      </c>
    </row>
    <row r="12" spans="1:14" x14ac:dyDescent="0.3">
      <c r="A12" s="7" t="s">
        <v>100</v>
      </c>
      <c r="B12" s="1">
        <v>10617</v>
      </c>
      <c r="C12" s="1">
        <v>10746</v>
      </c>
      <c r="D12" s="1">
        <v>10738</v>
      </c>
      <c r="E12" s="1">
        <v>10833</v>
      </c>
      <c r="F12" s="1">
        <v>10944</v>
      </c>
      <c r="G12" s="1">
        <v>11295</v>
      </c>
      <c r="H12" s="1">
        <v>12049</v>
      </c>
      <c r="I12" s="1">
        <v>12902</v>
      </c>
      <c r="J12" s="1">
        <v>13905</v>
      </c>
      <c r="K12" s="1">
        <v>15090</v>
      </c>
      <c r="L12" s="1">
        <v>15933</v>
      </c>
      <c r="M12" s="1">
        <v>16302</v>
      </c>
      <c r="N12" s="1">
        <v>16604</v>
      </c>
    </row>
    <row r="13" spans="1:14" x14ac:dyDescent="0.3">
      <c r="A13" s="7" t="s">
        <v>101</v>
      </c>
      <c r="B13" s="1">
        <v>116</v>
      </c>
      <c r="C13" s="1">
        <v>140</v>
      </c>
      <c r="D13" s="1">
        <v>153</v>
      </c>
      <c r="E13" s="1">
        <v>204</v>
      </c>
      <c r="F13" s="1">
        <v>190</v>
      </c>
      <c r="G13" s="1">
        <v>233</v>
      </c>
      <c r="H13" s="1">
        <v>321</v>
      </c>
      <c r="I13" s="1">
        <v>312</v>
      </c>
      <c r="J13" s="1">
        <v>477</v>
      </c>
      <c r="K13" s="1">
        <v>516</v>
      </c>
      <c r="L13" s="1">
        <v>563</v>
      </c>
      <c r="M13" s="1">
        <v>649</v>
      </c>
      <c r="N13" s="1">
        <v>629</v>
      </c>
    </row>
    <row r="14" spans="1:14" x14ac:dyDescent="0.3">
      <c r="A14" s="7" t="s">
        <v>102</v>
      </c>
      <c r="B14" s="1">
        <v>6725</v>
      </c>
      <c r="C14" s="1">
        <v>6266</v>
      </c>
      <c r="D14" s="1">
        <v>6422</v>
      </c>
      <c r="E14" s="1">
        <v>6321</v>
      </c>
      <c r="F14" s="1">
        <v>6685</v>
      </c>
      <c r="G14" s="1">
        <v>6756</v>
      </c>
      <c r="H14" s="1">
        <v>7130</v>
      </c>
      <c r="I14" s="1">
        <v>7388</v>
      </c>
      <c r="J14" s="1">
        <v>7602</v>
      </c>
      <c r="K14" s="1">
        <v>7105</v>
      </c>
      <c r="L14" s="1">
        <v>7354</v>
      </c>
      <c r="M14" s="1">
        <v>7623</v>
      </c>
      <c r="N14" s="1">
        <v>7891</v>
      </c>
    </row>
    <row r="15" spans="1:14" x14ac:dyDescent="0.3">
      <c r="A15" s="7" t="s">
        <v>103</v>
      </c>
      <c r="B15" s="1">
        <v>2291</v>
      </c>
      <c r="C15" s="1">
        <v>2095</v>
      </c>
      <c r="D15" s="1">
        <v>2072</v>
      </c>
      <c r="E15" s="1">
        <v>2068</v>
      </c>
      <c r="F15" s="1">
        <v>2109</v>
      </c>
      <c r="G15" s="1">
        <v>2176</v>
      </c>
      <c r="H15" s="1">
        <v>2286</v>
      </c>
      <c r="I15" s="1">
        <v>2397</v>
      </c>
      <c r="J15" s="1">
        <v>2439</v>
      </c>
      <c r="K15" s="1">
        <v>2501</v>
      </c>
      <c r="L15" s="1">
        <v>2570</v>
      </c>
      <c r="M15" s="1">
        <v>2672</v>
      </c>
      <c r="N15" s="1">
        <v>2822</v>
      </c>
    </row>
    <row r="16" spans="1:14" x14ac:dyDescent="0.3">
      <c r="A16" s="7" t="s">
        <v>104</v>
      </c>
      <c r="B16" s="1">
        <v>44</v>
      </c>
      <c r="C16" s="1">
        <v>41</v>
      </c>
      <c r="D16" s="1">
        <v>43</v>
      </c>
      <c r="E16" s="1">
        <v>38</v>
      </c>
      <c r="F16" s="1">
        <v>36</v>
      </c>
      <c r="G16" s="1">
        <v>32</v>
      </c>
      <c r="H16" s="1">
        <v>33</v>
      </c>
      <c r="I16" s="1">
        <v>27</v>
      </c>
      <c r="J16" s="1">
        <v>28</v>
      </c>
      <c r="K16" s="1">
        <v>29</v>
      </c>
      <c r="L16" s="1">
        <v>27</v>
      </c>
      <c r="M16" s="1">
        <v>25</v>
      </c>
      <c r="N16" s="1">
        <v>29</v>
      </c>
    </row>
    <row r="17" spans="1:14" x14ac:dyDescent="0.3">
      <c r="A17" s="7" t="s">
        <v>105</v>
      </c>
      <c r="B17" s="1">
        <v>673</v>
      </c>
      <c r="C17" s="1">
        <v>654</v>
      </c>
      <c r="D17" s="1">
        <v>649</v>
      </c>
      <c r="E17" s="1">
        <v>659</v>
      </c>
      <c r="F17" s="1">
        <v>678</v>
      </c>
      <c r="G17" s="1">
        <v>663</v>
      </c>
      <c r="H17" s="1">
        <v>675</v>
      </c>
      <c r="I17" s="1">
        <v>681</v>
      </c>
      <c r="J17" s="1">
        <v>680</v>
      </c>
      <c r="K17" s="1">
        <v>700</v>
      </c>
      <c r="L17" s="1">
        <v>710</v>
      </c>
      <c r="M17" s="1">
        <v>727</v>
      </c>
      <c r="N17" s="1">
        <v>761</v>
      </c>
    </row>
    <row r="18" spans="1:14" x14ac:dyDescent="0.3">
      <c r="A18" s="7" t="s">
        <v>106</v>
      </c>
      <c r="B18" s="1">
        <v>3644</v>
      </c>
      <c r="C18" s="1">
        <v>3552</v>
      </c>
      <c r="D18" s="1">
        <v>3640</v>
      </c>
      <c r="E18" s="1">
        <v>3667</v>
      </c>
      <c r="F18" s="1">
        <v>3719</v>
      </c>
      <c r="G18" s="1">
        <v>3749</v>
      </c>
      <c r="H18" s="1">
        <v>3870</v>
      </c>
      <c r="I18" s="1">
        <v>3881</v>
      </c>
      <c r="J18" s="1">
        <v>4013</v>
      </c>
      <c r="K18" s="1">
        <v>4088</v>
      </c>
      <c r="L18" s="1">
        <v>4179</v>
      </c>
      <c r="M18" s="1">
        <v>4371</v>
      </c>
      <c r="N18" s="1">
        <v>4553</v>
      </c>
    </row>
    <row r="19" spans="1:14" x14ac:dyDescent="0.3">
      <c r="A19" s="7" t="s">
        <v>107</v>
      </c>
      <c r="B19" s="1">
        <v>761</v>
      </c>
      <c r="C19" s="1">
        <v>761</v>
      </c>
      <c r="D19" s="1">
        <v>756</v>
      </c>
      <c r="E19" s="1">
        <v>726</v>
      </c>
      <c r="F19" s="1">
        <v>703</v>
      </c>
      <c r="G19" s="1">
        <v>699</v>
      </c>
      <c r="H19" s="1">
        <v>671</v>
      </c>
      <c r="I19" s="1">
        <v>711</v>
      </c>
      <c r="J19" s="1">
        <v>755</v>
      </c>
      <c r="K19" s="1">
        <v>807</v>
      </c>
      <c r="L19" s="1">
        <v>865</v>
      </c>
      <c r="M19" s="1">
        <v>854</v>
      </c>
      <c r="N19" s="1">
        <v>833</v>
      </c>
    </row>
    <row r="20" spans="1:14" x14ac:dyDescent="0.3">
      <c r="A20" s="7" t="s">
        <v>108</v>
      </c>
      <c r="B20" s="1">
        <v>1357</v>
      </c>
      <c r="C20" s="1">
        <v>1244</v>
      </c>
      <c r="D20" s="1">
        <v>1204</v>
      </c>
      <c r="E20" s="1">
        <v>1225</v>
      </c>
      <c r="F20" s="1">
        <v>1245</v>
      </c>
      <c r="G20" s="1">
        <v>1225</v>
      </c>
      <c r="H20" s="1">
        <v>1261</v>
      </c>
      <c r="I20" s="1">
        <v>1312</v>
      </c>
      <c r="J20" s="1">
        <v>1371</v>
      </c>
      <c r="K20" s="1">
        <v>1453</v>
      </c>
      <c r="L20" s="1">
        <v>1580</v>
      </c>
      <c r="M20" s="1">
        <v>1774</v>
      </c>
      <c r="N20" s="1">
        <v>1834</v>
      </c>
    </row>
    <row r="21" spans="1:14" x14ac:dyDescent="0.3">
      <c r="A21" s="7" t="s">
        <v>109</v>
      </c>
      <c r="B21" s="1">
        <v>217</v>
      </c>
      <c r="C21" s="1">
        <v>197</v>
      </c>
      <c r="D21" s="1">
        <v>202</v>
      </c>
      <c r="E21" s="1">
        <v>221</v>
      </c>
      <c r="F21" s="1">
        <v>236</v>
      </c>
      <c r="G21" s="1">
        <v>190</v>
      </c>
      <c r="H21" s="1">
        <v>246</v>
      </c>
      <c r="I21" s="1">
        <v>275</v>
      </c>
      <c r="J21" s="1">
        <v>276</v>
      </c>
      <c r="K21" s="1">
        <v>303</v>
      </c>
      <c r="L21" s="1">
        <v>313</v>
      </c>
      <c r="M21" s="1">
        <v>347</v>
      </c>
      <c r="N21" s="1">
        <v>372</v>
      </c>
    </row>
    <row r="22" spans="1:14" x14ac:dyDescent="0.3">
      <c r="A22" s="7" t="s">
        <v>110</v>
      </c>
      <c r="B22" s="1">
        <v>1533</v>
      </c>
      <c r="C22" s="1">
        <v>1550</v>
      </c>
      <c r="D22" s="1">
        <v>1542</v>
      </c>
      <c r="E22" s="1">
        <v>1585</v>
      </c>
      <c r="F22" s="1">
        <v>1696</v>
      </c>
      <c r="G22" s="1">
        <v>1787</v>
      </c>
      <c r="H22" s="1">
        <v>1896</v>
      </c>
      <c r="I22" s="1">
        <v>1983</v>
      </c>
      <c r="J22" s="1">
        <v>2084</v>
      </c>
      <c r="K22" s="1">
        <v>2269</v>
      </c>
      <c r="L22" s="1">
        <v>2397</v>
      </c>
      <c r="M22" s="1">
        <v>2481</v>
      </c>
      <c r="N22" s="1">
        <v>2593</v>
      </c>
    </row>
    <row r="23" spans="1:14" x14ac:dyDescent="0.3">
      <c r="A23" s="7" t="s">
        <v>111</v>
      </c>
      <c r="B23" s="1">
        <v>19</v>
      </c>
      <c r="C23" s="1">
        <v>24</v>
      </c>
      <c r="D23" s="1">
        <v>23</v>
      </c>
      <c r="E23" s="1">
        <v>25</v>
      </c>
      <c r="F23" s="1">
        <v>27</v>
      </c>
      <c r="G23" s="1">
        <v>29</v>
      </c>
      <c r="H23" s="1">
        <v>33</v>
      </c>
      <c r="I23" s="1">
        <v>37</v>
      </c>
      <c r="J23" s="1">
        <v>41</v>
      </c>
      <c r="K23" s="1">
        <v>46</v>
      </c>
      <c r="L23" s="1">
        <v>54</v>
      </c>
      <c r="M23" s="1">
        <v>56</v>
      </c>
      <c r="N23" s="1">
        <v>69</v>
      </c>
    </row>
    <row r="24" spans="1:14" x14ac:dyDescent="0.3">
      <c r="A24" s="7" t="s">
        <v>112</v>
      </c>
      <c r="B24" s="1">
        <v>4394</v>
      </c>
      <c r="C24" s="1">
        <v>4099</v>
      </c>
      <c r="D24" s="1">
        <v>4065</v>
      </c>
      <c r="E24" s="1">
        <v>4159</v>
      </c>
      <c r="F24" s="1">
        <v>4166</v>
      </c>
      <c r="G24" s="1">
        <v>4171</v>
      </c>
      <c r="H24" s="1">
        <v>4306</v>
      </c>
      <c r="I24" s="1">
        <v>4327</v>
      </c>
      <c r="J24" s="1">
        <v>4268</v>
      </c>
      <c r="K24" s="1">
        <v>4405</v>
      </c>
      <c r="L24" s="1">
        <v>4416</v>
      </c>
      <c r="M24" s="1">
        <v>4554</v>
      </c>
      <c r="N24" s="1">
        <v>4737</v>
      </c>
    </row>
    <row r="25" spans="1:14" x14ac:dyDescent="0.3">
      <c r="A25" s="10" t="s">
        <v>16</v>
      </c>
      <c r="B25" s="5">
        <v>59416</v>
      </c>
      <c r="C25" s="5">
        <v>58351</v>
      </c>
      <c r="D25" s="5">
        <v>58842</v>
      </c>
      <c r="E25" s="5">
        <v>59215</v>
      </c>
      <c r="F25" s="5">
        <v>59650</v>
      </c>
      <c r="G25" s="5">
        <v>59851</v>
      </c>
      <c r="H25" s="5">
        <v>62200</v>
      </c>
      <c r="I25" s="5">
        <v>64342</v>
      </c>
      <c r="J25" s="5">
        <v>66621</v>
      </c>
      <c r="K25" s="5">
        <v>69962</v>
      </c>
      <c r="L25" s="5">
        <v>72534</v>
      </c>
      <c r="M25" s="5">
        <v>75600</v>
      </c>
      <c r="N25" s="5">
        <v>79170</v>
      </c>
    </row>
    <row r="26" spans="1:14" x14ac:dyDescent="0.3">
      <c r="A26" s="15"/>
    </row>
    <row r="27" spans="1:14" x14ac:dyDescent="0.3">
      <c r="A27" s="15"/>
    </row>
    <row r="28" spans="1:14" x14ac:dyDescent="0.3">
      <c r="A28" s="15"/>
      <c r="B28" s="17" t="s">
        <v>35</v>
      </c>
      <c r="C28" s="18"/>
      <c r="D28" s="18"/>
      <c r="E28" s="18"/>
      <c r="F28" s="18"/>
      <c r="G28" s="18"/>
      <c r="H28" s="18"/>
      <c r="I28" s="18"/>
      <c r="J28" s="18"/>
      <c r="K28" s="18"/>
      <c r="L28" s="18"/>
      <c r="M28" s="18"/>
      <c r="N28" s="18"/>
    </row>
    <row r="29" spans="1:14" x14ac:dyDescent="0.3">
      <c r="A29" s="9" t="s">
        <v>39</v>
      </c>
      <c r="B29" s="4" t="s">
        <v>0</v>
      </c>
      <c r="C29" s="4" t="s">
        <v>1</v>
      </c>
      <c r="D29" s="4" t="s">
        <v>2</v>
      </c>
      <c r="E29" s="4" t="s">
        <v>3</v>
      </c>
      <c r="F29" s="4" t="s">
        <v>4</v>
      </c>
      <c r="G29" s="4" t="s">
        <v>5</v>
      </c>
      <c r="H29" s="4" t="s">
        <v>6</v>
      </c>
      <c r="I29" s="4" t="s">
        <v>7</v>
      </c>
      <c r="J29" s="4" t="s">
        <v>8</v>
      </c>
      <c r="K29" s="4" t="s">
        <v>9</v>
      </c>
      <c r="L29" s="4" t="s">
        <v>10</v>
      </c>
      <c r="M29" s="4" t="s">
        <v>11</v>
      </c>
      <c r="N29" s="4" t="s">
        <v>12</v>
      </c>
    </row>
    <row r="30" spans="1:14" x14ac:dyDescent="0.3">
      <c r="A30" s="8" t="s">
        <v>96</v>
      </c>
      <c r="B30" s="2">
        <v>4.8791571293927603E-2</v>
      </c>
      <c r="C30" s="2">
        <v>4.5946084900001703E-2</v>
      </c>
      <c r="D30" s="2">
        <v>4.5426736004894497E-2</v>
      </c>
      <c r="E30" s="2">
        <v>4.5089926538883697E-2</v>
      </c>
      <c r="F30" s="2">
        <v>4.5163453478625298E-2</v>
      </c>
      <c r="G30" s="2">
        <v>4.5078611886183999E-2</v>
      </c>
      <c r="H30" s="2">
        <v>4.4292604501607699E-2</v>
      </c>
      <c r="I30" s="2">
        <v>4.3641789189021202E-2</v>
      </c>
      <c r="J30" s="2">
        <v>4.3094519746026003E-2</v>
      </c>
      <c r="K30" s="2">
        <v>4.2194334067064999E-2</v>
      </c>
      <c r="L30" s="2">
        <v>3.61072048970138E-2</v>
      </c>
      <c r="M30" s="2">
        <v>3.5039682539682503E-2</v>
      </c>
      <c r="N30" s="2">
        <v>3.5316407730200797E-2</v>
      </c>
    </row>
    <row r="31" spans="1:14" x14ac:dyDescent="0.3">
      <c r="A31" s="8" t="s">
        <v>97</v>
      </c>
      <c r="B31" s="2">
        <v>0.143261074458058</v>
      </c>
      <c r="C31" s="2">
        <v>0.14399067710921801</v>
      </c>
      <c r="D31" s="2">
        <v>0.14039291662417999</v>
      </c>
      <c r="E31" s="2">
        <v>0.14060626530439899</v>
      </c>
      <c r="F31" s="2">
        <v>0.13433361274098901</v>
      </c>
      <c r="G31" s="2">
        <v>0.13079146547258999</v>
      </c>
      <c r="H31" s="2">
        <v>0.13165594855305501</v>
      </c>
      <c r="I31" s="2">
        <v>0.12999285070405001</v>
      </c>
      <c r="J31" s="2">
        <v>0.12733222257246199</v>
      </c>
      <c r="K31" s="2">
        <v>0.14633658271633199</v>
      </c>
      <c r="L31" s="2">
        <v>0.15024678082002901</v>
      </c>
      <c r="M31" s="2">
        <v>0.148756613756614</v>
      </c>
      <c r="N31" s="2">
        <v>0.15288619426550501</v>
      </c>
    </row>
    <row r="32" spans="1:14" x14ac:dyDescent="0.3">
      <c r="A32" s="8" t="s">
        <v>98</v>
      </c>
      <c r="B32" s="2">
        <v>9.5092231048875698E-3</v>
      </c>
      <c r="C32" s="2">
        <v>8.6373841065277394E-3</v>
      </c>
      <c r="D32" s="2">
        <v>1.58050372183134E-2</v>
      </c>
      <c r="E32" s="2">
        <v>1.87621379717977E-2</v>
      </c>
      <c r="F32" s="2">
        <v>2.35540653813914E-2</v>
      </c>
      <c r="G32" s="2">
        <v>2.5513358172795798E-2</v>
      </c>
      <c r="H32" s="2">
        <v>2.5707395498392301E-2</v>
      </c>
      <c r="I32" s="2">
        <v>2.7182866556836899E-2</v>
      </c>
      <c r="J32" s="2">
        <v>2.8129268548956001E-2</v>
      </c>
      <c r="K32" s="2">
        <v>2.5914067636717102E-2</v>
      </c>
      <c r="L32" s="2">
        <v>2.4622935450960899E-2</v>
      </c>
      <c r="M32" s="2">
        <v>2.45502645502646E-2</v>
      </c>
      <c r="N32" s="2">
        <v>1.90981432360743E-2</v>
      </c>
    </row>
    <row r="33" spans="1:14" x14ac:dyDescent="0.3">
      <c r="A33" s="8" t="s">
        <v>99</v>
      </c>
      <c r="B33" s="2">
        <v>0.253281944257439</v>
      </c>
      <c r="C33" s="2">
        <v>0.263834381587291</v>
      </c>
      <c r="D33" s="2">
        <v>0.26289045239794701</v>
      </c>
      <c r="E33" s="2">
        <v>0.25968082411551102</v>
      </c>
      <c r="F33" s="2">
        <v>0.253210393964795</v>
      </c>
      <c r="G33" s="2">
        <v>0.24716379007869499</v>
      </c>
      <c r="H33" s="2">
        <v>0.23922829581993599</v>
      </c>
      <c r="I33" s="2">
        <v>0.23605110192409301</v>
      </c>
      <c r="J33" s="2">
        <v>0.231968898695606</v>
      </c>
      <c r="K33" s="2">
        <v>0.223649981418484</v>
      </c>
      <c r="L33" s="2">
        <v>0.22430860010477799</v>
      </c>
      <c r="M33" s="2">
        <v>0.23034391534391499</v>
      </c>
      <c r="N33" s="2">
        <v>0.240381457622837</v>
      </c>
    </row>
    <row r="34" spans="1:14" x14ac:dyDescent="0.3">
      <c r="A34" s="8" t="s">
        <v>100</v>
      </c>
      <c r="B34" s="2">
        <v>0.178689241955029</v>
      </c>
      <c r="C34" s="2">
        <v>0.18416136827132401</v>
      </c>
      <c r="D34" s="2">
        <v>0.18248869854865599</v>
      </c>
      <c r="E34" s="2">
        <v>0.18294351093472899</v>
      </c>
      <c r="F34" s="2">
        <v>0.18347024308466101</v>
      </c>
      <c r="G34" s="2">
        <v>0.18871865131743801</v>
      </c>
      <c r="H34" s="2">
        <v>0.19371382636655901</v>
      </c>
      <c r="I34" s="2">
        <v>0.200522209443287</v>
      </c>
      <c r="J34" s="2">
        <v>0.20871797181068999</v>
      </c>
      <c r="K34" s="2">
        <v>0.21568851662331001</v>
      </c>
      <c r="L34" s="2">
        <v>0.21966250310199401</v>
      </c>
      <c r="M34" s="2">
        <v>0.21563492063492101</v>
      </c>
      <c r="N34" s="2">
        <v>0.20972590627762999</v>
      </c>
    </row>
    <row r="35" spans="1:14" x14ac:dyDescent="0.3">
      <c r="A35" s="8" t="s">
        <v>101</v>
      </c>
      <c r="B35" s="2">
        <v>1.9523360710919601E-3</v>
      </c>
      <c r="C35" s="2">
        <v>2.3992733629243702E-3</v>
      </c>
      <c r="D35" s="2">
        <v>2.6001835423677001E-3</v>
      </c>
      <c r="E35" s="2">
        <v>3.44507303892595E-3</v>
      </c>
      <c r="F35" s="2">
        <v>3.18524727577536E-3</v>
      </c>
      <c r="G35" s="2">
        <v>3.8930009523650399E-3</v>
      </c>
      <c r="H35" s="2">
        <v>5.1607717041800604E-3</v>
      </c>
      <c r="I35" s="2">
        <v>4.84908768766902E-3</v>
      </c>
      <c r="J35" s="2">
        <v>7.1599045346062099E-3</v>
      </c>
      <c r="K35" s="2">
        <v>7.3754323775764002E-3</v>
      </c>
      <c r="L35" s="2">
        <v>7.7618771886287796E-3</v>
      </c>
      <c r="M35" s="2">
        <v>8.5846560846560907E-3</v>
      </c>
      <c r="N35" s="2">
        <v>7.9449286345838095E-3</v>
      </c>
    </row>
    <row r="36" spans="1:14" x14ac:dyDescent="0.3">
      <c r="A36" s="8" t="s">
        <v>102</v>
      </c>
      <c r="B36" s="2">
        <v>0.113185000673219</v>
      </c>
      <c r="C36" s="2">
        <v>0.107384620657744</v>
      </c>
      <c r="D36" s="2">
        <v>0.109139730124741</v>
      </c>
      <c r="E36" s="2">
        <v>0.106746601367897</v>
      </c>
      <c r="F36" s="2">
        <v>0.112070410729254</v>
      </c>
      <c r="G36" s="2">
        <v>0.112880319459992</v>
      </c>
      <c r="H36" s="2">
        <v>0.11463022508038601</v>
      </c>
      <c r="I36" s="2">
        <v>0.114823909732368</v>
      </c>
      <c r="J36" s="2">
        <v>0.114108164092403</v>
      </c>
      <c r="K36" s="2">
        <v>0.101555129927675</v>
      </c>
      <c r="L36" s="2">
        <v>0.10138693578184001</v>
      </c>
      <c r="M36" s="2">
        <v>0.100833333333333</v>
      </c>
      <c r="N36" s="2">
        <v>9.9671592775041007E-2</v>
      </c>
    </row>
    <row r="37" spans="1:14" x14ac:dyDescent="0.3">
      <c r="A37" s="8" t="s">
        <v>103</v>
      </c>
      <c r="B37" s="2">
        <v>3.8558637404066197E-2</v>
      </c>
      <c r="C37" s="2">
        <v>3.5903412109475397E-2</v>
      </c>
      <c r="D37" s="2">
        <v>3.5212943135855303E-2</v>
      </c>
      <c r="E37" s="2">
        <v>3.4923583551465E-2</v>
      </c>
      <c r="F37" s="2">
        <v>3.5356244761106499E-2</v>
      </c>
      <c r="G37" s="2">
        <v>3.6356953100198798E-2</v>
      </c>
      <c r="H37" s="2">
        <v>3.67524115755627E-2</v>
      </c>
      <c r="I37" s="2">
        <v>3.7254048677380198E-2</v>
      </c>
      <c r="J37" s="2">
        <v>3.6610077903363798E-2</v>
      </c>
      <c r="K37" s="2">
        <v>3.5747977473485598E-2</v>
      </c>
      <c r="L37" s="2">
        <v>3.5431659635481297E-2</v>
      </c>
      <c r="M37" s="2">
        <v>3.5343915343915303E-2</v>
      </c>
      <c r="N37" s="2">
        <v>3.5644814955159802E-2</v>
      </c>
    </row>
    <row r="38" spans="1:14" x14ac:dyDescent="0.3">
      <c r="A38" s="8" t="s">
        <v>104</v>
      </c>
      <c r="B38" s="2">
        <v>7.4054126834522695E-4</v>
      </c>
      <c r="C38" s="2">
        <v>7.0264434199928001E-4</v>
      </c>
      <c r="D38" s="2">
        <v>7.3077053805105201E-4</v>
      </c>
      <c r="E38" s="2">
        <v>6.4172929156463697E-4</v>
      </c>
      <c r="F38" s="2">
        <v>6.0352053646269899E-4</v>
      </c>
      <c r="G38" s="2">
        <v>5.3466107500292398E-4</v>
      </c>
      <c r="H38" s="2">
        <v>5.3054662379421204E-4</v>
      </c>
      <c r="I38" s="2">
        <v>4.1963258835597301E-4</v>
      </c>
      <c r="J38" s="2">
        <v>4.20287897209589E-4</v>
      </c>
      <c r="K38" s="2">
        <v>4.1451073439867402E-4</v>
      </c>
      <c r="L38" s="2">
        <v>3.7223922574241002E-4</v>
      </c>
      <c r="M38" s="2">
        <v>3.3068783068783099E-4</v>
      </c>
      <c r="N38" s="2">
        <v>3.6630036630036597E-4</v>
      </c>
    </row>
    <row r="39" spans="1:14" x14ac:dyDescent="0.3">
      <c r="A39" s="8" t="s">
        <v>105</v>
      </c>
      <c r="B39" s="2">
        <v>1.13269153090077E-2</v>
      </c>
      <c r="C39" s="2">
        <v>1.12080341382324E-2</v>
      </c>
      <c r="D39" s="2">
        <v>1.1029536725468201E-2</v>
      </c>
      <c r="E39" s="2">
        <v>1.1128936924765701E-2</v>
      </c>
      <c r="F39" s="2">
        <v>1.1366303436714201E-2</v>
      </c>
      <c r="G39" s="2">
        <v>1.10775091477168E-2</v>
      </c>
      <c r="H39" s="2">
        <v>1.08520900321543E-2</v>
      </c>
      <c r="I39" s="2">
        <v>1.0584066395200599E-2</v>
      </c>
      <c r="J39" s="2">
        <v>1.0206991789375701E-2</v>
      </c>
      <c r="K39" s="2">
        <v>1.0005431519968E-2</v>
      </c>
      <c r="L39" s="2">
        <v>9.7885129732263494E-3</v>
      </c>
      <c r="M39" s="2">
        <v>9.6164021164021202E-3</v>
      </c>
      <c r="N39" s="2">
        <v>9.6122268536061595E-3</v>
      </c>
    </row>
    <row r="40" spans="1:14" x14ac:dyDescent="0.3">
      <c r="A40" s="8" t="s">
        <v>106</v>
      </c>
      <c r="B40" s="2">
        <v>6.1330281405682002E-2</v>
      </c>
      <c r="C40" s="2">
        <v>6.0872992750766901E-2</v>
      </c>
      <c r="D40" s="2">
        <v>6.1860575779205298E-2</v>
      </c>
      <c r="E40" s="2">
        <v>6.1926876635987498E-2</v>
      </c>
      <c r="F40" s="2">
        <v>6.2347024308466101E-2</v>
      </c>
      <c r="G40" s="2">
        <v>6.2638886568311306E-2</v>
      </c>
      <c r="H40" s="2">
        <v>6.2218649517684903E-2</v>
      </c>
      <c r="I40" s="2">
        <v>6.0318299089241897E-2</v>
      </c>
      <c r="J40" s="2">
        <v>6.0236261839359997E-2</v>
      </c>
      <c r="K40" s="2">
        <v>5.8431720076613E-2</v>
      </c>
      <c r="L40" s="2">
        <v>5.7614360162130902E-2</v>
      </c>
      <c r="M40" s="2">
        <v>5.7817460317460302E-2</v>
      </c>
      <c r="N40" s="2">
        <v>5.7509157509157499E-2</v>
      </c>
    </row>
    <row r="41" spans="1:14" x14ac:dyDescent="0.3">
      <c r="A41" s="8" t="s">
        <v>107</v>
      </c>
      <c r="B41" s="2">
        <v>1.28079978456981E-2</v>
      </c>
      <c r="C41" s="2">
        <v>1.30417644941818E-2</v>
      </c>
      <c r="D41" s="2">
        <v>1.2847965738758E-2</v>
      </c>
      <c r="E41" s="2">
        <v>1.22604069914718E-2</v>
      </c>
      <c r="F41" s="2">
        <v>1.17854149203688E-2</v>
      </c>
      <c r="G41" s="2">
        <v>1.1679002857095101E-2</v>
      </c>
      <c r="H41" s="2">
        <v>1.0787781350482299E-2</v>
      </c>
      <c r="I41" s="2">
        <v>1.10503248267073E-2</v>
      </c>
      <c r="J41" s="2">
        <v>1.13327629426157E-2</v>
      </c>
      <c r="K41" s="2">
        <v>1.1534833195163101E-2</v>
      </c>
      <c r="L41" s="2">
        <v>1.1925441861747601E-2</v>
      </c>
      <c r="M41" s="2">
        <v>1.1296296296296301E-2</v>
      </c>
      <c r="N41" s="2">
        <v>1.0521662245800201E-2</v>
      </c>
    </row>
    <row r="42" spans="1:14" x14ac:dyDescent="0.3">
      <c r="A42" s="8" t="s">
        <v>108</v>
      </c>
      <c r="B42" s="2">
        <v>2.28389659351017E-2</v>
      </c>
      <c r="C42" s="2">
        <v>2.1319257596270801E-2</v>
      </c>
      <c r="D42" s="2">
        <v>2.0461575065429501E-2</v>
      </c>
      <c r="E42" s="2">
        <v>2.0687325846491599E-2</v>
      </c>
      <c r="F42" s="2">
        <v>2.08717518860017E-2</v>
      </c>
      <c r="G42" s="2">
        <v>2.04674942774557E-2</v>
      </c>
      <c r="H42" s="2">
        <v>2.02733118971061E-2</v>
      </c>
      <c r="I42" s="2">
        <v>2.03910354045569E-2</v>
      </c>
      <c r="J42" s="2">
        <v>2.0579096681226601E-2</v>
      </c>
      <c r="K42" s="2">
        <v>2.0768417140733499E-2</v>
      </c>
      <c r="L42" s="2">
        <v>2.17828880249262E-2</v>
      </c>
      <c r="M42" s="2">
        <v>2.3465608465608499E-2</v>
      </c>
      <c r="N42" s="2">
        <v>2.3165340406719699E-2</v>
      </c>
    </row>
    <row r="43" spans="1:14" x14ac:dyDescent="0.3">
      <c r="A43" s="8" t="s">
        <v>109</v>
      </c>
      <c r="B43" s="2">
        <v>3.6522148916116898E-3</v>
      </c>
      <c r="C43" s="2">
        <v>3.3761203749721499E-3</v>
      </c>
      <c r="D43" s="2">
        <v>3.4329220624723798E-3</v>
      </c>
      <c r="E43" s="2">
        <v>3.73216245883644E-3</v>
      </c>
      <c r="F43" s="2">
        <v>3.9564124056999201E-3</v>
      </c>
      <c r="G43" s="2">
        <v>3.1745501328298599E-3</v>
      </c>
      <c r="H43" s="2">
        <v>3.9549839228295797E-3</v>
      </c>
      <c r="I43" s="2">
        <v>4.2740356221441702E-3</v>
      </c>
      <c r="J43" s="2">
        <v>4.1428378439230902E-3</v>
      </c>
      <c r="K43" s="2">
        <v>4.3309225007861401E-3</v>
      </c>
      <c r="L43" s="2">
        <v>4.3152176910138699E-3</v>
      </c>
      <c r="M43" s="2">
        <v>4.5899470899470902E-3</v>
      </c>
      <c r="N43" s="2">
        <v>4.6987495263357297E-3</v>
      </c>
    </row>
    <row r="44" spans="1:14" x14ac:dyDescent="0.3">
      <c r="A44" s="8" t="s">
        <v>110</v>
      </c>
      <c r="B44" s="2">
        <v>2.5801131008482601E-2</v>
      </c>
      <c r="C44" s="2">
        <v>2.65633836609484E-2</v>
      </c>
      <c r="D44" s="2">
        <v>2.62057713877842E-2</v>
      </c>
      <c r="E44" s="2">
        <v>2.6766866503419699E-2</v>
      </c>
      <c r="F44" s="2">
        <v>2.84325230511316E-2</v>
      </c>
      <c r="G44" s="2">
        <v>2.98574794071945E-2</v>
      </c>
      <c r="H44" s="2">
        <v>3.0482315112540199E-2</v>
      </c>
      <c r="I44" s="2">
        <v>3.08196823225887E-2</v>
      </c>
      <c r="J44" s="2">
        <v>3.12814277780279E-2</v>
      </c>
      <c r="K44" s="2">
        <v>3.2431891598296202E-2</v>
      </c>
      <c r="L44" s="2">
        <v>3.3046571263131798E-2</v>
      </c>
      <c r="M44" s="2">
        <v>3.2817460317460301E-2</v>
      </c>
      <c r="N44" s="2">
        <v>3.2752305166098297E-2</v>
      </c>
    </row>
    <row r="45" spans="1:14" x14ac:dyDescent="0.3">
      <c r="A45" s="8" t="s">
        <v>111</v>
      </c>
      <c r="B45" s="2">
        <v>3.1977918405816602E-4</v>
      </c>
      <c r="C45" s="2">
        <v>4.11304005072749E-4</v>
      </c>
      <c r="D45" s="2">
        <v>3.9087726453893501E-4</v>
      </c>
      <c r="E45" s="2">
        <v>4.2219032339778801E-4</v>
      </c>
      <c r="F45" s="2">
        <v>4.52640402347024E-4</v>
      </c>
      <c r="G45" s="2">
        <v>4.8453659922140002E-4</v>
      </c>
      <c r="H45" s="2">
        <v>5.3054662379421204E-4</v>
      </c>
      <c r="I45" s="2">
        <v>5.7505206552485198E-4</v>
      </c>
      <c r="J45" s="2">
        <v>6.1542156377118295E-4</v>
      </c>
      <c r="K45" s="2">
        <v>6.5749978559789595E-4</v>
      </c>
      <c r="L45" s="2">
        <v>7.4447845148482102E-4</v>
      </c>
      <c r="M45" s="2">
        <v>7.4074074074074103E-4</v>
      </c>
      <c r="N45" s="2">
        <v>8.7154225085259596E-4</v>
      </c>
    </row>
    <row r="46" spans="1:14" x14ac:dyDescent="0.3">
      <c r="A46" s="8" t="s">
        <v>112</v>
      </c>
      <c r="B46" s="2">
        <v>7.3953143934293794E-2</v>
      </c>
      <c r="C46" s="2">
        <v>7.0247296533049994E-2</v>
      </c>
      <c r="D46" s="2">
        <v>6.9083307841337802E-2</v>
      </c>
      <c r="E46" s="2">
        <v>7.0235582200456004E-2</v>
      </c>
      <c r="F46" s="2">
        <v>6.9840737636211195E-2</v>
      </c>
      <c r="G46" s="2">
        <v>6.9689729494912395E-2</v>
      </c>
      <c r="H46" s="2">
        <v>6.9228295819935698E-2</v>
      </c>
      <c r="I46" s="2">
        <v>6.7250007770973896E-2</v>
      </c>
      <c r="J46" s="2">
        <v>6.4063883760375903E-2</v>
      </c>
      <c r="K46" s="2">
        <v>6.2962751207798498E-2</v>
      </c>
      <c r="L46" s="2">
        <v>6.0881793365869803E-2</v>
      </c>
      <c r="M46" s="2">
        <v>6.0238095238095202E-2</v>
      </c>
      <c r="N46" s="2">
        <v>5.9833270178097801E-2</v>
      </c>
    </row>
    <row r="47" spans="1:14" x14ac:dyDescent="0.3">
      <c r="A47" s="15"/>
    </row>
    <row r="48" spans="1:14" x14ac:dyDescent="0.3">
      <c r="A48" s="15"/>
    </row>
    <row r="49" spans="1:15" x14ac:dyDescent="0.3">
      <c r="A49" s="15"/>
      <c r="B49" s="17" t="s">
        <v>36</v>
      </c>
      <c r="C49" s="17"/>
      <c r="D49" s="17"/>
      <c r="E49" s="17"/>
      <c r="F49" s="17"/>
      <c r="G49" s="17"/>
      <c r="H49" s="17"/>
      <c r="I49" s="17"/>
      <c r="J49" s="17"/>
      <c r="K49" s="17"/>
      <c r="L49" s="17"/>
      <c r="M49" s="17"/>
      <c r="N49" s="6" t="s">
        <v>37</v>
      </c>
      <c r="O49" s="6" t="s">
        <v>38</v>
      </c>
    </row>
    <row r="50" spans="1:15" x14ac:dyDescent="0.3">
      <c r="A50" s="9" t="s">
        <v>39</v>
      </c>
      <c r="B50" s="4" t="s">
        <v>17</v>
      </c>
      <c r="C50" s="4" t="s">
        <v>18</v>
      </c>
      <c r="D50" s="4" t="s">
        <v>19</v>
      </c>
      <c r="E50" s="4" t="s">
        <v>20</v>
      </c>
      <c r="F50" s="4" t="s">
        <v>21</v>
      </c>
      <c r="G50" s="4" t="s">
        <v>22</v>
      </c>
      <c r="H50" s="4" t="s">
        <v>23</v>
      </c>
      <c r="I50" s="4" t="s">
        <v>24</v>
      </c>
      <c r="J50" s="4" t="s">
        <v>25</v>
      </c>
      <c r="K50" s="4" t="s">
        <v>26</v>
      </c>
      <c r="L50" s="4" t="s">
        <v>27</v>
      </c>
      <c r="M50" s="4" t="s">
        <v>28</v>
      </c>
      <c r="N50" s="4" t="s">
        <v>29</v>
      </c>
      <c r="O50" s="4" t="s">
        <v>30</v>
      </c>
    </row>
    <row r="51" spans="1:15" x14ac:dyDescent="0.3">
      <c r="A51" s="8" t="s">
        <v>96</v>
      </c>
      <c r="B51" s="2">
        <v>-7.5198344256640196E-2</v>
      </c>
      <c r="C51" s="2">
        <v>-2.98396120850429E-3</v>
      </c>
      <c r="D51" s="2">
        <v>-1.12233445566779E-3</v>
      </c>
      <c r="E51" s="2">
        <v>8.9887640449438193E-3</v>
      </c>
      <c r="F51" s="2">
        <v>1.4847809948032699E-3</v>
      </c>
      <c r="G51" s="2">
        <v>2.1126760563380299E-2</v>
      </c>
      <c r="H51" s="2">
        <v>1.9237749546279499E-2</v>
      </c>
      <c r="I51" s="2">
        <v>2.2435897435897401E-2</v>
      </c>
      <c r="J51" s="2">
        <v>2.8213166144200601E-2</v>
      </c>
      <c r="K51" s="2">
        <v>-0.11280487804878001</v>
      </c>
      <c r="L51" s="2">
        <v>1.1454753722795001E-2</v>
      </c>
      <c r="M51" s="2">
        <v>5.5492638731596801E-2</v>
      </c>
      <c r="N51" s="3">
        <v>-2.6123301985370901E-2</v>
      </c>
      <c r="O51" s="3">
        <v>-3.5529492928596099E-2</v>
      </c>
    </row>
    <row r="52" spans="1:15" x14ac:dyDescent="0.3">
      <c r="A52" s="8" t="s">
        <v>97</v>
      </c>
      <c r="B52" s="2">
        <v>-1.29229323308271E-2</v>
      </c>
      <c r="C52" s="2">
        <v>-1.6781718638419402E-2</v>
      </c>
      <c r="D52" s="2">
        <v>7.8682968163660601E-3</v>
      </c>
      <c r="E52" s="2">
        <v>-3.7593081912082597E-2</v>
      </c>
      <c r="F52" s="2">
        <v>-2.30874828403844E-2</v>
      </c>
      <c r="G52" s="2">
        <v>4.6116504854368898E-2</v>
      </c>
      <c r="H52" s="2">
        <v>2.1370130663084599E-2</v>
      </c>
      <c r="I52" s="2">
        <v>1.42276422764228E-2</v>
      </c>
      <c r="J52" s="2">
        <v>0.20688435694919199</v>
      </c>
      <c r="K52" s="2">
        <v>6.4465715960148495E-2</v>
      </c>
      <c r="L52" s="2">
        <v>3.1932464672416998E-2</v>
      </c>
      <c r="M52" s="2">
        <v>7.6293793348746197E-2</v>
      </c>
      <c r="N52" s="3">
        <v>0.42685370741482997</v>
      </c>
      <c r="O52" s="3">
        <v>0.42199248120300797</v>
      </c>
    </row>
    <row r="53" spans="1:15" x14ac:dyDescent="0.3">
      <c r="A53" s="8" t="s">
        <v>98</v>
      </c>
      <c r="B53" s="2">
        <v>-0.107964601769912</v>
      </c>
      <c r="C53" s="2">
        <v>0.84523809523809501</v>
      </c>
      <c r="D53" s="2">
        <v>0.19462365591397801</v>
      </c>
      <c r="E53" s="2">
        <v>0.26462646264626499</v>
      </c>
      <c r="F53" s="2">
        <v>8.6832740213523094E-2</v>
      </c>
      <c r="G53" s="2">
        <v>4.7151277013752498E-2</v>
      </c>
      <c r="H53" s="2">
        <v>9.3808630393996201E-2</v>
      </c>
      <c r="I53" s="2">
        <v>7.1469411092052598E-2</v>
      </c>
      <c r="J53" s="2">
        <v>-3.2550693703308403E-2</v>
      </c>
      <c r="K53" s="2">
        <v>-1.4892443463872E-2</v>
      </c>
      <c r="L53" s="2">
        <v>3.9193729003359497E-2</v>
      </c>
      <c r="M53" s="2">
        <v>-0.18534482758620699</v>
      </c>
      <c r="N53" s="3">
        <v>-0.19316969050160099</v>
      </c>
      <c r="O53" s="3">
        <v>1.67610619469027</v>
      </c>
    </row>
    <row r="54" spans="1:15" x14ac:dyDescent="0.3">
      <c r="A54" s="8" t="s">
        <v>99</v>
      </c>
      <c r="B54" s="2">
        <v>2.2991560901056501E-2</v>
      </c>
      <c r="C54" s="2">
        <v>4.80675544007795E-3</v>
      </c>
      <c r="D54" s="2">
        <v>-5.9473786282241902E-3</v>
      </c>
      <c r="E54" s="2">
        <v>-1.7753788125121898E-2</v>
      </c>
      <c r="F54" s="2">
        <v>-2.0590572033898299E-2</v>
      </c>
      <c r="G54" s="2">
        <v>5.8811600081119502E-3</v>
      </c>
      <c r="H54" s="2">
        <v>2.0698924731182799E-2</v>
      </c>
      <c r="I54" s="2">
        <v>1.7513826705293702E-2</v>
      </c>
      <c r="J54" s="2">
        <v>1.2488676070920199E-2</v>
      </c>
      <c r="K54" s="2">
        <v>3.9815939157666E-2</v>
      </c>
      <c r="L54" s="2">
        <v>7.0313460356484295E-2</v>
      </c>
      <c r="M54" s="2">
        <v>9.2856322499138597E-2</v>
      </c>
      <c r="N54" s="3">
        <v>0.23146111039213099</v>
      </c>
      <c r="O54" s="3">
        <v>0.26460229915609002</v>
      </c>
    </row>
    <row r="55" spans="1:15" x14ac:dyDescent="0.3">
      <c r="A55" s="8" t="s">
        <v>100</v>
      </c>
      <c r="B55" s="2">
        <v>1.2150324950551E-2</v>
      </c>
      <c r="C55" s="2">
        <v>-7.4446305602084498E-4</v>
      </c>
      <c r="D55" s="2">
        <v>8.8470851182715603E-3</v>
      </c>
      <c r="E55" s="2">
        <v>1.0246469122126799E-2</v>
      </c>
      <c r="F55" s="2">
        <v>3.2072368421052599E-2</v>
      </c>
      <c r="G55" s="2">
        <v>6.6755201416555998E-2</v>
      </c>
      <c r="H55" s="2">
        <v>7.0794256784795395E-2</v>
      </c>
      <c r="I55" s="2">
        <v>7.7739885289102501E-2</v>
      </c>
      <c r="J55" s="2">
        <v>8.5221143473570696E-2</v>
      </c>
      <c r="K55" s="2">
        <v>5.5864811133200798E-2</v>
      </c>
      <c r="L55" s="2">
        <v>2.3159480323856101E-2</v>
      </c>
      <c r="M55" s="2">
        <v>1.8525334314808E-2</v>
      </c>
      <c r="N55" s="3">
        <v>0.19410284070478201</v>
      </c>
      <c r="O55" s="3">
        <v>0.56390694169727795</v>
      </c>
    </row>
    <row r="56" spans="1:15" x14ac:dyDescent="0.3">
      <c r="A56" s="8" t="s">
        <v>101</v>
      </c>
      <c r="B56" s="2">
        <v>0.20689655172413801</v>
      </c>
      <c r="C56" s="2">
        <v>9.2857142857142902E-2</v>
      </c>
      <c r="D56" s="2">
        <v>0.33333333333333298</v>
      </c>
      <c r="E56" s="2">
        <v>-6.8627450980392204E-2</v>
      </c>
      <c r="F56" s="2">
        <v>0.226315789473684</v>
      </c>
      <c r="G56" s="2">
        <v>0.37768240343347598</v>
      </c>
      <c r="H56" s="2">
        <v>-2.80373831775701E-2</v>
      </c>
      <c r="I56" s="2">
        <v>0.52884615384615397</v>
      </c>
      <c r="J56" s="2">
        <v>8.17610062893082E-2</v>
      </c>
      <c r="K56" s="2">
        <v>9.1085271317829494E-2</v>
      </c>
      <c r="L56" s="2">
        <v>0.15275310834813499</v>
      </c>
      <c r="M56" s="2">
        <v>-3.0816640986132501E-2</v>
      </c>
      <c r="N56" s="3">
        <v>0.31865828092243198</v>
      </c>
      <c r="O56" s="3">
        <v>4.4224137931034502</v>
      </c>
    </row>
    <row r="57" spans="1:15" x14ac:dyDescent="0.3">
      <c r="A57" s="8" t="s">
        <v>102</v>
      </c>
      <c r="B57" s="2">
        <v>-6.8252788104089204E-2</v>
      </c>
      <c r="C57" s="2">
        <v>2.4896265560166001E-2</v>
      </c>
      <c r="D57" s="2">
        <v>-1.5727187791965101E-2</v>
      </c>
      <c r="E57" s="2">
        <v>5.75858250276855E-2</v>
      </c>
      <c r="F57" s="2">
        <v>1.0620792819745701E-2</v>
      </c>
      <c r="G57" s="2">
        <v>5.5358200118413303E-2</v>
      </c>
      <c r="H57" s="2">
        <v>3.6185133239831697E-2</v>
      </c>
      <c r="I57" s="2">
        <v>2.8965890633459699E-2</v>
      </c>
      <c r="J57" s="2">
        <v>-6.5377532228360999E-2</v>
      </c>
      <c r="K57" s="2">
        <v>3.5045742434904999E-2</v>
      </c>
      <c r="L57" s="2">
        <v>3.6578732662496602E-2</v>
      </c>
      <c r="M57" s="2">
        <v>3.5156762429489702E-2</v>
      </c>
      <c r="N57" s="3">
        <v>3.80163114969745E-2</v>
      </c>
      <c r="O57" s="3">
        <v>0.17338289962825301</v>
      </c>
    </row>
    <row r="58" spans="1:15" x14ac:dyDescent="0.3">
      <c r="A58" s="8" t="s">
        <v>103</v>
      </c>
      <c r="B58" s="2">
        <v>-8.5552160628546495E-2</v>
      </c>
      <c r="C58" s="2">
        <v>-1.09785202863962E-2</v>
      </c>
      <c r="D58" s="2">
        <v>-1.9305019305019299E-3</v>
      </c>
      <c r="E58" s="2">
        <v>1.9825918762089001E-2</v>
      </c>
      <c r="F58" s="2">
        <v>3.1768610715979098E-2</v>
      </c>
      <c r="G58" s="2">
        <v>5.0551470588235302E-2</v>
      </c>
      <c r="H58" s="2">
        <v>4.8556430446194197E-2</v>
      </c>
      <c r="I58" s="2">
        <v>1.7521902377972499E-2</v>
      </c>
      <c r="J58" s="2">
        <v>2.5420254202542E-2</v>
      </c>
      <c r="K58" s="2">
        <v>2.75889644142343E-2</v>
      </c>
      <c r="L58" s="2">
        <v>3.9688715953307398E-2</v>
      </c>
      <c r="M58" s="2">
        <v>5.6137724550898202E-2</v>
      </c>
      <c r="N58" s="3">
        <v>0.157031570315703</v>
      </c>
      <c r="O58" s="3">
        <v>0.231776516804889</v>
      </c>
    </row>
    <row r="59" spans="1:15" x14ac:dyDescent="0.3">
      <c r="A59" s="8" t="s">
        <v>104</v>
      </c>
      <c r="B59" s="2">
        <v>-6.8181818181818205E-2</v>
      </c>
      <c r="C59" s="2">
        <v>4.8780487804878099E-2</v>
      </c>
      <c r="D59" s="2">
        <v>-0.116279069767442</v>
      </c>
      <c r="E59" s="2">
        <v>-5.2631578947368397E-2</v>
      </c>
      <c r="F59" s="2">
        <v>-0.11111111111111099</v>
      </c>
      <c r="G59" s="2">
        <v>3.125E-2</v>
      </c>
      <c r="H59" s="2">
        <v>-0.18181818181818199</v>
      </c>
      <c r="I59" s="2">
        <v>3.7037037037037E-2</v>
      </c>
      <c r="J59" s="2">
        <v>3.5714285714285698E-2</v>
      </c>
      <c r="K59" s="2">
        <v>-6.8965517241379296E-2</v>
      </c>
      <c r="L59" s="2">
        <v>-7.4074074074074098E-2</v>
      </c>
      <c r="M59" s="2">
        <v>0.16</v>
      </c>
      <c r="N59" s="3">
        <v>3.5714285714285698E-2</v>
      </c>
      <c r="O59" s="3">
        <v>-0.34090909090909099</v>
      </c>
    </row>
    <row r="60" spans="1:15" x14ac:dyDescent="0.3">
      <c r="A60" s="8" t="s">
        <v>105</v>
      </c>
      <c r="B60" s="2">
        <v>-2.82317979197623E-2</v>
      </c>
      <c r="C60" s="2">
        <v>-7.6452599388379203E-3</v>
      </c>
      <c r="D60" s="2">
        <v>1.5408320493066299E-2</v>
      </c>
      <c r="E60" s="2">
        <v>2.8831562974203299E-2</v>
      </c>
      <c r="F60" s="2">
        <v>-2.21238938053097E-2</v>
      </c>
      <c r="G60" s="2">
        <v>1.8099547511312201E-2</v>
      </c>
      <c r="H60" s="2">
        <v>8.8888888888888906E-3</v>
      </c>
      <c r="I60" s="2">
        <v>-1.46842878120411E-3</v>
      </c>
      <c r="J60" s="2">
        <v>2.9411764705882401E-2</v>
      </c>
      <c r="K60" s="2">
        <v>1.4285714285714299E-2</v>
      </c>
      <c r="L60" s="2">
        <v>2.3943661971830999E-2</v>
      </c>
      <c r="M60" s="2">
        <v>4.6767537826685003E-2</v>
      </c>
      <c r="N60" s="3">
        <v>0.11911764705882399</v>
      </c>
      <c r="O60" s="3">
        <v>0.13075780089153</v>
      </c>
    </row>
    <row r="61" spans="1:15" x14ac:dyDescent="0.3">
      <c r="A61" s="8" t="s">
        <v>106</v>
      </c>
      <c r="B61" s="2">
        <v>-2.52469813391877E-2</v>
      </c>
      <c r="C61" s="2">
        <v>2.4774774774774799E-2</v>
      </c>
      <c r="D61" s="2">
        <v>7.4175824175824199E-3</v>
      </c>
      <c r="E61" s="2">
        <v>1.41805290428143E-2</v>
      </c>
      <c r="F61" s="2">
        <v>8.0666845926324303E-3</v>
      </c>
      <c r="G61" s="2">
        <v>3.22752734062417E-2</v>
      </c>
      <c r="H61" s="2">
        <v>2.8423772609819098E-3</v>
      </c>
      <c r="I61" s="2">
        <v>3.4011852615305302E-2</v>
      </c>
      <c r="J61" s="2">
        <v>1.86892599053077E-2</v>
      </c>
      <c r="K61" s="2">
        <v>2.22602739726027E-2</v>
      </c>
      <c r="L61" s="2">
        <v>4.5944005743000699E-2</v>
      </c>
      <c r="M61" s="2">
        <v>4.1638069091741003E-2</v>
      </c>
      <c r="N61" s="3">
        <v>0.134562671318216</v>
      </c>
      <c r="O61" s="3">
        <v>0.249451152579583</v>
      </c>
    </row>
    <row r="62" spans="1:15" x14ac:dyDescent="0.3">
      <c r="A62" s="8" t="s">
        <v>107</v>
      </c>
      <c r="B62" s="2">
        <v>0</v>
      </c>
      <c r="C62" s="2">
        <v>-6.5703022339027601E-3</v>
      </c>
      <c r="D62" s="2">
        <v>-3.9682539682539701E-2</v>
      </c>
      <c r="E62" s="2">
        <v>-3.1680440771349898E-2</v>
      </c>
      <c r="F62" s="2">
        <v>-5.6899004267425297E-3</v>
      </c>
      <c r="G62" s="2">
        <v>-4.0057224606580802E-2</v>
      </c>
      <c r="H62" s="2">
        <v>5.9612518628912099E-2</v>
      </c>
      <c r="I62" s="2">
        <v>6.1884669479606198E-2</v>
      </c>
      <c r="J62" s="2">
        <v>6.8874172185430502E-2</v>
      </c>
      <c r="K62" s="2">
        <v>7.1871127633209395E-2</v>
      </c>
      <c r="L62" s="2">
        <v>-1.2716763005780301E-2</v>
      </c>
      <c r="M62" s="2">
        <v>-2.4590163934426201E-2</v>
      </c>
      <c r="N62" s="3">
        <v>0.103311258278146</v>
      </c>
      <c r="O62" s="3">
        <v>9.4612352168199701E-2</v>
      </c>
    </row>
    <row r="63" spans="1:15" x14ac:dyDescent="0.3">
      <c r="A63" s="8" t="s">
        <v>108</v>
      </c>
      <c r="B63" s="2">
        <v>-8.3271923360353703E-2</v>
      </c>
      <c r="C63" s="2">
        <v>-3.2154340836012901E-2</v>
      </c>
      <c r="D63" s="2">
        <v>1.74418604651163E-2</v>
      </c>
      <c r="E63" s="2">
        <v>1.6326530612244899E-2</v>
      </c>
      <c r="F63" s="2">
        <v>-1.60642570281124E-2</v>
      </c>
      <c r="G63" s="2">
        <v>2.9387755102040801E-2</v>
      </c>
      <c r="H63" s="2">
        <v>4.0444091990483703E-2</v>
      </c>
      <c r="I63" s="2">
        <v>4.4969512195121901E-2</v>
      </c>
      <c r="J63" s="2">
        <v>5.9810357403355198E-2</v>
      </c>
      <c r="K63" s="2">
        <v>8.7405368203716402E-2</v>
      </c>
      <c r="L63" s="2">
        <v>0.122784810126582</v>
      </c>
      <c r="M63" s="2">
        <v>3.38218714768884E-2</v>
      </c>
      <c r="N63" s="3">
        <v>0.33770970094821301</v>
      </c>
      <c r="O63" s="3">
        <v>0.351510685335298</v>
      </c>
    </row>
    <row r="64" spans="1:15" x14ac:dyDescent="0.3">
      <c r="A64" s="8" t="s">
        <v>109</v>
      </c>
      <c r="B64" s="2">
        <v>-9.2165898617511496E-2</v>
      </c>
      <c r="C64" s="2">
        <v>2.5380710659898501E-2</v>
      </c>
      <c r="D64" s="2">
        <v>9.4059405940594101E-2</v>
      </c>
      <c r="E64" s="2">
        <v>6.7873303167420795E-2</v>
      </c>
      <c r="F64" s="2">
        <v>-0.194915254237288</v>
      </c>
      <c r="G64" s="2">
        <v>0.29473684210526302</v>
      </c>
      <c r="H64" s="2">
        <v>0.117886178861789</v>
      </c>
      <c r="I64" s="2">
        <v>3.6363636363636398E-3</v>
      </c>
      <c r="J64" s="2">
        <v>9.7826086956521702E-2</v>
      </c>
      <c r="K64" s="2">
        <v>3.3003300330033E-2</v>
      </c>
      <c r="L64" s="2">
        <v>0.108626198083067</v>
      </c>
      <c r="M64" s="2">
        <v>7.2046109510086498E-2</v>
      </c>
      <c r="N64" s="3">
        <v>0.34782608695652201</v>
      </c>
      <c r="O64" s="3">
        <v>0.71428571428571397</v>
      </c>
    </row>
    <row r="65" spans="1:15" x14ac:dyDescent="0.3">
      <c r="A65" s="8" t="s">
        <v>110</v>
      </c>
      <c r="B65" s="2">
        <v>1.1089367253750799E-2</v>
      </c>
      <c r="C65" s="2">
        <v>-5.1612903225806504E-3</v>
      </c>
      <c r="D65" s="2">
        <v>2.7885862516212698E-2</v>
      </c>
      <c r="E65" s="2">
        <v>7.0031545741324905E-2</v>
      </c>
      <c r="F65" s="2">
        <v>5.3655660377358499E-2</v>
      </c>
      <c r="G65" s="2">
        <v>6.09960828203693E-2</v>
      </c>
      <c r="H65" s="2">
        <v>4.5886075949367097E-2</v>
      </c>
      <c r="I65" s="2">
        <v>5.0932929904185603E-2</v>
      </c>
      <c r="J65" s="2">
        <v>8.8771593090211098E-2</v>
      </c>
      <c r="K65" s="2">
        <v>5.6412516527104502E-2</v>
      </c>
      <c r="L65" s="2">
        <v>3.5043804755944902E-2</v>
      </c>
      <c r="M65" s="2">
        <v>4.5143087464732001E-2</v>
      </c>
      <c r="N65" s="3">
        <v>0.244241842610365</v>
      </c>
      <c r="O65" s="3">
        <v>0.69145466405740397</v>
      </c>
    </row>
    <row r="66" spans="1:15" x14ac:dyDescent="0.3">
      <c r="A66" s="8" t="s">
        <v>111</v>
      </c>
      <c r="B66" s="2">
        <v>0.26315789473684198</v>
      </c>
      <c r="C66" s="2">
        <v>-4.1666666666666699E-2</v>
      </c>
      <c r="D66" s="2">
        <v>8.6956521739130405E-2</v>
      </c>
      <c r="E66" s="2">
        <v>0.08</v>
      </c>
      <c r="F66" s="2">
        <v>7.4074074074074098E-2</v>
      </c>
      <c r="G66" s="2">
        <v>0.13793103448275901</v>
      </c>
      <c r="H66" s="2">
        <v>0.12121212121212099</v>
      </c>
      <c r="I66" s="2">
        <v>0.108108108108108</v>
      </c>
      <c r="J66" s="2">
        <v>0.12195121951219499</v>
      </c>
      <c r="K66" s="2">
        <v>0.173913043478261</v>
      </c>
      <c r="L66" s="2">
        <v>3.7037037037037E-2</v>
      </c>
      <c r="M66" s="2">
        <v>0.23214285714285701</v>
      </c>
      <c r="N66" s="3">
        <v>0.68292682926829296</v>
      </c>
      <c r="O66" s="3">
        <v>2.6315789473684199</v>
      </c>
    </row>
    <row r="67" spans="1:15" x14ac:dyDescent="0.3">
      <c r="A67" s="8" t="s">
        <v>112</v>
      </c>
      <c r="B67" s="2">
        <v>-6.7137005006827497E-2</v>
      </c>
      <c r="C67" s="2">
        <v>-8.2947060258599693E-3</v>
      </c>
      <c r="D67" s="2">
        <v>2.3124231242312401E-2</v>
      </c>
      <c r="E67" s="2">
        <v>1.68309689829286E-3</v>
      </c>
      <c r="F67" s="2">
        <v>1.2001920307249201E-3</v>
      </c>
      <c r="G67" s="2">
        <v>3.2366339007432299E-2</v>
      </c>
      <c r="H67" s="2">
        <v>4.8769159312587098E-3</v>
      </c>
      <c r="I67" s="2">
        <v>-1.36353131499884E-2</v>
      </c>
      <c r="J67" s="2">
        <v>3.2099343955014098E-2</v>
      </c>
      <c r="K67" s="2">
        <v>2.49716231555051E-3</v>
      </c>
      <c r="L67" s="2">
        <v>3.125E-2</v>
      </c>
      <c r="M67" s="2">
        <v>4.0184453227931502E-2</v>
      </c>
      <c r="N67" s="3">
        <v>0.109887535145267</v>
      </c>
      <c r="O67" s="3">
        <v>7.8060992262175694E-2</v>
      </c>
    </row>
    <row r="68" spans="1:15" x14ac:dyDescent="0.3">
      <c r="A68" s="11" t="s">
        <v>16</v>
      </c>
      <c r="B68" s="3">
        <v>-1.79244647906288E-2</v>
      </c>
      <c r="C68" s="3">
        <v>8.4145944371133308E-3</v>
      </c>
      <c r="D68" s="3">
        <v>6.3390095510009901E-3</v>
      </c>
      <c r="E68" s="3">
        <v>7.3461116271215099E-3</v>
      </c>
      <c r="F68" s="3">
        <v>3.3696563285834E-3</v>
      </c>
      <c r="G68" s="3">
        <v>3.9247464536933403E-2</v>
      </c>
      <c r="H68" s="3">
        <v>3.4437299035369802E-2</v>
      </c>
      <c r="I68" s="3">
        <v>3.5420098846787498E-2</v>
      </c>
      <c r="J68" s="3">
        <v>5.0149352306329803E-2</v>
      </c>
      <c r="K68" s="3">
        <v>3.67628140990824E-2</v>
      </c>
      <c r="L68" s="3">
        <v>4.2269832078749299E-2</v>
      </c>
      <c r="M68" s="3">
        <v>4.72222222222222E-2</v>
      </c>
      <c r="N68" s="3">
        <v>0.18836402936011201</v>
      </c>
      <c r="O68" s="3">
        <v>0.33246936852026399</v>
      </c>
    </row>
    <row r="69" spans="1:15" x14ac:dyDescent="0.3">
      <c r="A69" s="15"/>
    </row>
    <row r="70" spans="1:15" x14ac:dyDescent="0.3">
      <c r="A70" s="13" t="s">
        <v>40</v>
      </c>
    </row>
    <row r="71" spans="1:15" x14ac:dyDescent="0.3">
      <c r="A71" s="14" t="s">
        <v>41</v>
      </c>
    </row>
    <row r="72" spans="1:15" x14ac:dyDescent="0.3">
      <c r="A72" s="14" t="s">
        <v>346</v>
      </c>
    </row>
    <row r="73" spans="1:15" x14ac:dyDescent="0.3">
      <c r="A73" s="14" t="s">
        <v>42</v>
      </c>
    </row>
    <row r="74" spans="1:15" x14ac:dyDescent="0.3">
      <c r="A74" s="14" t="s">
        <v>43</v>
      </c>
    </row>
    <row r="75" spans="1:15" x14ac:dyDescent="0.3">
      <c r="A75" s="15"/>
    </row>
    <row r="76" spans="1:15" x14ac:dyDescent="0.3">
      <c r="A76" s="15"/>
    </row>
    <row r="77" spans="1:15" x14ac:dyDescent="0.3">
      <c r="A77" s="15"/>
    </row>
    <row r="78" spans="1:15" x14ac:dyDescent="0.3">
      <c r="A78" s="15"/>
    </row>
    <row r="79" spans="1:15" x14ac:dyDescent="0.3">
      <c r="A79" s="15"/>
    </row>
    <row r="80" spans="1:15"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28:N28"/>
    <mergeCell ref="B49:M4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226</v>
      </c>
    </row>
    <row r="2" spans="1:14" ht="15.6" x14ac:dyDescent="0.3">
      <c r="A2" s="12" t="s">
        <v>224</v>
      </c>
    </row>
    <row r="3" spans="1:14" ht="15.6" x14ac:dyDescent="0.3">
      <c r="A3" s="12" t="s">
        <v>55</v>
      </c>
    </row>
    <row r="4" spans="1:14" x14ac:dyDescent="0.3">
      <c r="A4" s="15"/>
    </row>
    <row r="5" spans="1:14" x14ac:dyDescent="0.3">
      <c r="A5" s="16" t="str">
        <f>HYPERLINK("#'Table of contents'!A110",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1276</v>
      </c>
      <c r="C8" s="1">
        <v>1150</v>
      </c>
      <c r="D8" s="1">
        <v>1146</v>
      </c>
      <c r="E8" s="1">
        <v>1131</v>
      </c>
      <c r="F8" s="1">
        <v>1123</v>
      </c>
      <c r="G8" s="1">
        <v>1125</v>
      </c>
      <c r="H8" s="1">
        <v>1131</v>
      </c>
      <c r="I8" s="1">
        <v>1113</v>
      </c>
      <c r="J8" s="1">
        <v>1106</v>
      </c>
      <c r="K8" s="1">
        <v>1142</v>
      </c>
      <c r="L8" s="1">
        <v>1144</v>
      </c>
      <c r="M8" s="1">
        <v>1272</v>
      </c>
      <c r="N8" s="1">
        <v>1401</v>
      </c>
    </row>
    <row r="9" spans="1:14" x14ac:dyDescent="0.3">
      <c r="A9" s="7" t="s">
        <v>49</v>
      </c>
      <c r="B9" s="1">
        <v>124</v>
      </c>
      <c r="C9" s="1">
        <v>122</v>
      </c>
      <c r="D9" s="1">
        <v>113</v>
      </c>
      <c r="E9" s="1">
        <v>132</v>
      </c>
      <c r="F9" s="1">
        <v>131</v>
      </c>
      <c r="G9" s="1">
        <v>129</v>
      </c>
      <c r="H9" s="1">
        <v>135</v>
      </c>
      <c r="I9" s="1">
        <v>146</v>
      </c>
      <c r="J9" s="1">
        <v>154</v>
      </c>
      <c r="K9" s="1">
        <v>170</v>
      </c>
      <c r="L9" s="1">
        <v>183</v>
      </c>
      <c r="M9" s="1">
        <v>215</v>
      </c>
      <c r="N9" s="1">
        <v>232</v>
      </c>
    </row>
    <row r="10" spans="1:14" x14ac:dyDescent="0.3">
      <c r="A10" s="7" t="s">
        <v>50</v>
      </c>
      <c r="B10" s="1">
        <v>146</v>
      </c>
      <c r="C10" s="1">
        <v>134</v>
      </c>
      <c r="D10" s="1">
        <v>141</v>
      </c>
      <c r="E10" s="1">
        <v>150</v>
      </c>
      <c r="F10" s="1">
        <v>149</v>
      </c>
      <c r="G10" s="1">
        <v>145</v>
      </c>
      <c r="H10" s="1">
        <v>161</v>
      </c>
      <c r="I10" s="1">
        <v>173</v>
      </c>
      <c r="J10" s="1">
        <v>181</v>
      </c>
      <c r="K10" s="1">
        <v>175</v>
      </c>
      <c r="L10" s="1">
        <v>190</v>
      </c>
      <c r="M10" s="1">
        <v>183</v>
      </c>
      <c r="N10" s="1">
        <v>183</v>
      </c>
    </row>
    <row r="11" spans="1:14" x14ac:dyDescent="0.3">
      <c r="A11" s="7" t="s">
        <v>51</v>
      </c>
      <c r="B11" s="1">
        <v>2337</v>
      </c>
      <c r="C11" s="1">
        <v>2230</v>
      </c>
      <c r="D11" s="1">
        <v>2219</v>
      </c>
      <c r="E11" s="1">
        <v>2309</v>
      </c>
      <c r="F11" s="1">
        <v>2322</v>
      </c>
      <c r="G11" s="1">
        <v>2309</v>
      </c>
      <c r="H11" s="1">
        <v>2378</v>
      </c>
      <c r="I11" s="1">
        <v>2376</v>
      </c>
      <c r="J11" s="1">
        <v>2298</v>
      </c>
      <c r="K11" s="1">
        <v>2368</v>
      </c>
      <c r="L11" s="1">
        <v>2358</v>
      </c>
      <c r="M11" s="1">
        <v>2322</v>
      </c>
      <c r="N11" s="1">
        <v>2304</v>
      </c>
    </row>
    <row r="12" spans="1:14" x14ac:dyDescent="0.3">
      <c r="A12" s="7" t="s">
        <v>52</v>
      </c>
      <c r="B12" s="1">
        <v>192</v>
      </c>
      <c r="C12" s="1">
        <v>198</v>
      </c>
      <c r="D12" s="1">
        <v>203</v>
      </c>
      <c r="E12" s="1">
        <v>217</v>
      </c>
      <c r="F12" s="1">
        <v>229</v>
      </c>
      <c r="G12" s="1">
        <v>241</v>
      </c>
      <c r="H12" s="1">
        <v>268</v>
      </c>
      <c r="I12" s="1">
        <v>279</v>
      </c>
      <c r="J12" s="1">
        <v>290</v>
      </c>
      <c r="K12" s="1">
        <v>302</v>
      </c>
      <c r="L12" s="1">
        <v>320</v>
      </c>
      <c r="M12" s="1">
        <v>355</v>
      </c>
      <c r="N12" s="1">
        <v>389</v>
      </c>
    </row>
    <row r="13" spans="1:14" x14ac:dyDescent="0.3">
      <c r="A13" s="7" t="s">
        <v>53</v>
      </c>
      <c r="B13" s="1">
        <v>319</v>
      </c>
      <c r="C13" s="1">
        <v>265</v>
      </c>
      <c r="D13" s="1">
        <v>243</v>
      </c>
      <c r="E13" s="1">
        <v>220</v>
      </c>
      <c r="F13" s="1">
        <v>212</v>
      </c>
      <c r="G13" s="1">
        <v>222</v>
      </c>
      <c r="H13" s="1">
        <v>233</v>
      </c>
      <c r="I13" s="1">
        <v>240</v>
      </c>
      <c r="J13" s="1">
        <v>239</v>
      </c>
      <c r="K13" s="1">
        <v>248</v>
      </c>
      <c r="L13" s="1">
        <v>221</v>
      </c>
      <c r="M13" s="1">
        <v>207</v>
      </c>
      <c r="N13" s="1">
        <v>228</v>
      </c>
    </row>
    <row r="14" spans="1:14" x14ac:dyDescent="0.3">
      <c r="A14" s="10" t="s">
        <v>16</v>
      </c>
      <c r="B14" s="5">
        <v>4394</v>
      </c>
      <c r="C14" s="5">
        <v>4099</v>
      </c>
      <c r="D14" s="5">
        <v>4065</v>
      </c>
      <c r="E14" s="5">
        <v>4159</v>
      </c>
      <c r="F14" s="5">
        <v>4166</v>
      </c>
      <c r="G14" s="5">
        <v>4171</v>
      </c>
      <c r="H14" s="5">
        <v>4306</v>
      </c>
      <c r="I14" s="5">
        <v>4327</v>
      </c>
      <c r="J14" s="5">
        <v>4268</v>
      </c>
      <c r="K14" s="5">
        <v>4405</v>
      </c>
      <c r="L14" s="5">
        <v>4416</v>
      </c>
      <c r="M14" s="5">
        <v>4554</v>
      </c>
      <c r="N14" s="5">
        <v>4737</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0.29039599453800602</v>
      </c>
      <c r="C19" s="2">
        <v>0.28055623322761603</v>
      </c>
      <c r="D19" s="2">
        <v>0.281918819188192</v>
      </c>
      <c r="E19" s="2">
        <v>0.27194037028131801</v>
      </c>
      <c r="F19" s="2">
        <v>0.26956313010081601</v>
      </c>
      <c r="G19" s="2">
        <v>0.26971949172860199</v>
      </c>
      <c r="H19" s="2">
        <v>0.262656758012076</v>
      </c>
      <c r="I19" s="2">
        <v>0.257222093829443</v>
      </c>
      <c r="J19" s="2">
        <v>0.25913776944704803</v>
      </c>
      <c r="K19" s="2">
        <v>0.25925085130533498</v>
      </c>
      <c r="L19" s="2">
        <v>0.25905797101449302</v>
      </c>
      <c r="M19" s="2">
        <v>0.27931488801054</v>
      </c>
      <c r="N19" s="2">
        <v>0.29575680810639599</v>
      </c>
    </row>
    <row r="20" spans="1:15" x14ac:dyDescent="0.3">
      <c r="A20" s="8" t="s">
        <v>49</v>
      </c>
      <c r="B20" s="2">
        <v>2.8220300409649499E-2</v>
      </c>
      <c r="C20" s="2">
        <v>2.97633569163211E-2</v>
      </c>
      <c r="D20" s="2">
        <v>2.7798277982779802E-2</v>
      </c>
      <c r="E20" s="2">
        <v>3.1738398653522501E-2</v>
      </c>
      <c r="F20" s="2">
        <v>3.1445031204992799E-2</v>
      </c>
      <c r="G20" s="2">
        <v>3.09278350515464E-2</v>
      </c>
      <c r="H20" s="2">
        <v>3.1351602415234603E-2</v>
      </c>
      <c r="I20" s="2">
        <v>3.3741622371157798E-2</v>
      </c>
      <c r="J20" s="2">
        <v>3.60824742268041E-2</v>
      </c>
      <c r="K20" s="2">
        <v>3.8592508513053299E-2</v>
      </c>
      <c r="L20" s="2">
        <v>4.1440217391304303E-2</v>
      </c>
      <c r="M20" s="2">
        <v>4.7211242863416797E-2</v>
      </c>
      <c r="N20" s="2">
        <v>4.89761452396031E-2</v>
      </c>
    </row>
    <row r="21" spans="1:15" x14ac:dyDescent="0.3">
      <c r="A21" s="8" t="s">
        <v>50</v>
      </c>
      <c r="B21" s="2">
        <v>3.3227127901684098E-2</v>
      </c>
      <c r="C21" s="2">
        <v>3.2690900219565701E-2</v>
      </c>
      <c r="D21" s="2">
        <v>3.4686346863468602E-2</v>
      </c>
      <c r="E21" s="2">
        <v>3.60663621062755E-2</v>
      </c>
      <c r="F21" s="2">
        <v>3.5765722515602498E-2</v>
      </c>
      <c r="G21" s="2">
        <v>3.4763845600575403E-2</v>
      </c>
      <c r="H21" s="2">
        <v>3.7389688806316802E-2</v>
      </c>
      <c r="I21" s="2">
        <v>3.9981511439796599E-2</v>
      </c>
      <c r="J21" s="2">
        <v>4.2408622305529498E-2</v>
      </c>
      <c r="K21" s="2">
        <v>3.9727582292848999E-2</v>
      </c>
      <c r="L21" s="2">
        <v>4.3025362318840597E-2</v>
      </c>
      <c r="M21" s="2">
        <v>4.0184453227931502E-2</v>
      </c>
      <c r="N21" s="2">
        <v>3.8632045598480103E-2</v>
      </c>
    </row>
    <row r="22" spans="1:15" x14ac:dyDescent="0.3">
      <c r="A22" s="8" t="s">
        <v>51</v>
      </c>
      <c r="B22" s="2">
        <v>0.53186162949476601</v>
      </c>
      <c r="C22" s="2">
        <v>0.54403513051963903</v>
      </c>
      <c r="D22" s="2">
        <v>0.54587945879458799</v>
      </c>
      <c r="E22" s="2">
        <v>0.55518153402260195</v>
      </c>
      <c r="F22" s="2">
        <v>0.55736917906865102</v>
      </c>
      <c r="G22" s="2">
        <v>0.55358427235674901</v>
      </c>
      <c r="H22" s="2">
        <v>0.55225267069205797</v>
      </c>
      <c r="I22" s="2">
        <v>0.54911023804021297</v>
      </c>
      <c r="J22" s="2">
        <v>0.53842549203373902</v>
      </c>
      <c r="K22" s="2">
        <v>0.53757094211123702</v>
      </c>
      <c r="L22" s="2">
        <v>0.533967391304348</v>
      </c>
      <c r="M22" s="2">
        <v>0.50988142292490102</v>
      </c>
      <c r="N22" s="2">
        <v>0.48638378720709302</v>
      </c>
    </row>
    <row r="23" spans="1:15" x14ac:dyDescent="0.3">
      <c r="A23" s="8" t="s">
        <v>52</v>
      </c>
      <c r="B23" s="2">
        <v>4.3695949021392802E-2</v>
      </c>
      <c r="C23" s="2">
        <v>4.8304464503537398E-2</v>
      </c>
      <c r="D23" s="2">
        <v>4.9938499384993798E-2</v>
      </c>
      <c r="E23" s="2">
        <v>5.21760038470786E-2</v>
      </c>
      <c r="F23" s="2">
        <v>5.4968795007201199E-2</v>
      </c>
      <c r="G23" s="2">
        <v>5.7779908894749502E-2</v>
      </c>
      <c r="H23" s="2">
        <v>6.22387366465397E-2</v>
      </c>
      <c r="I23" s="2">
        <v>6.4478853709267397E-2</v>
      </c>
      <c r="J23" s="2">
        <v>6.7947516401124605E-2</v>
      </c>
      <c r="K23" s="2">
        <v>6.8558456299659495E-2</v>
      </c>
      <c r="L23" s="2">
        <v>7.2463768115942004E-2</v>
      </c>
      <c r="M23" s="2">
        <v>7.7953447518664898E-2</v>
      </c>
      <c r="N23" s="2">
        <v>8.2119484906058707E-2</v>
      </c>
    </row>
    <row r="24" spans="1:15" x14ac:dyDescent="0.3">
      <c r="A24" s="8" t="s">
        <v>53</v>
      </c>
      <c r="B24" s="2">
        <v>7.2598998634501602E-2</v>
      </c>
      <c r="C24" s="2">
        <v>6.46499146133203E-2</v>
      </c>
      <c r="D24" s="2">
        <v>5.9778597785977897E-2</v>
      </c>
      <c r="E24" s="2">
        <v>5.2897331089204101E-2</v>
      </c>
      <c r="F24" s="2">
        <v>5.08881421027364E-2</v>
      </c>
      <c r="G24" s="2">
        <v>5.3224646367777503E-2</v>
      </c>
      <c r="H24" s="2">
        <v>5.4110543427775201E-2</v>
      </c>
      <c r="I24" s="2">
        <v>5.5465680610122498E-2</v>
      </c>
      <c r="J24" s="2">
        <v>5.5998125585754503E-2</v>
      </c>
      <c r="K24" s="2">
        <v>5.6299659477866103E-2</v>
      </c>
      <c r="L24" s="2">
        <v>5.0045289855072499E-2</v>
      </c>
      <c r="M24" s="2">
        <v>4.5454545454545497E-2</v>
      </c>
      <c r="N24" s="2">
        <v>4.8131728942368598E-2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-9.8746081504702196E-2</v>
      </c>
      <c r="C29" s="2">
        <v>-3.4782608695652201E-3</v>
      </c>
      <c r="D29" s="2">
        <v>-1.3089005235602099E-2</v>
      </c>
      <c r="E29" s="2">
        <v>-7.0733863837312101E-3</v>
      </c>
      <c r="F29" s="2">
        <v>1.78094390026714E-3</v>
      </c>
      <c r="G29" s="2">
        <v>5.3333333333333297E-3</v>
      </c>
      <c r="H29" s="2">
        <v>-1.5915119363395201E-2</v>
      </c>
      <c r="I29" s="2">
        <v>-6.2893081761006301E-3</v>
      </c>
      <c r="J29" s="2">
        <v>3.25497287522604E-2</v>
      </c>
      <c r="K29" s="2">
        <v>1.7513134851138399E-3</v>
      </c>
      <c r="L29" s="2">
        <v>0.111888111888112</v>
      </c>
      <c r="M29" s="2">
        <v>0.10141509433962299</v>
      </c>
      <c r="N29" s="3">
        <v>0.26672694394213398</v>
      </c>
      <c r="O29" s="3">
        <v>9.7962382445141105E-2</v>
      </c>
    </row>
    <row r="30" spans="1:15" x14ac:dyDescent="0.3">
      <c r="A30" s="8" t="s">
        <v>49</v>
      </c>
      <c r="B30" s="2">
        <v>-1.6129032258064498E-2</v>
      </c>
      <c r="C30" s="2">
        <v>-7.3770491803278701E-2</v>
      </c>
      <c r="D30" s="2">
        <v>0.16814159292035399</v>
      </c>
      <c r="E30" s="2">
        <v>-7.5757575757575803E-3</v>
      </c>
      <c r="F30" s="2">
        <v>-1.5267175572519101E-2</v>
      </c>
      <c r="G30" s="2">
        <v>4.6511627906976702E-2</v>
      </c>
      <c r="H30" s="2">
        <v>8.1481481481481502E-2</v>
      </c>
      <c r="I30" s="2">
        <v>5.4794520547945202E-2</v>
      </c>
      <c r="J30" s="2">
        <v>0.103896103896104</v>
      </c>
      <c r="K30" s="2">
        <v>7.6470588235294096E-2</v>
      </c>
      <c r="L30" s="2">
        <v>0.17486338797814199</v>
      </c>
      <c r="M30" s="2">
        <v>7.9069767441860506E-2</v>
      </c>
      <c r="N30" s="3">
        <v>0.506493506493506</v>
      </c>
      <c r="O30" s="3">
        <v>0.87096774193548399</v>
      </c>
    </row>
    <row r="31" spans="1:15" x14ac:dyDescent="0.3">
      <c r="A31" s="8" t="s">
        <v>50</v>
      </c>
      <c r="B31" s="2">
        <v>-8.2191780821917804E-2</v>
      </c>
      <c r="C31" s="2">
        <v>5.22388059701493E-2</v>
      </c>
      <c r="D31" s="2">
        <v>6.3829787234042507E-2</v>
      </c>
      <c r="E31" s="2">
        <v>-6.6666666666666697E-3</v>
      </c>
      <c r="F31" s="2">
        <v>-2.68456375838926E-2</v>
      </c>
      <c r="G31" s="2">
        <v>0.11034482758620701</v>
      </c>
      <c r="H31" s="2">
        <v>7.4534161490683204E-2</v>
      </c>
      <c r="I31" s="2">
        <v>4.6242774566474E-2</v>
      </c>
      <c r="J31" s="2">
        <v>-3.3149171270718203E-2</v>
      </c>
      <c r="K31" s="2">
        <v>8.5714285714285701E-2</v>
      </c>
      <c r="L31" s="2">
        <v>-3.6842105263157898E-2</v>
      </c>
      <c r="M31" s="2">
        <v>0</v>
      </c>
      <c r="N31" s="3">
        <v>1.1049723756906099E-2</v>
      </c>
      <c r="O31" s="3">
        <v>0.25342465753424698</v>
      </c>
    </row>
    <row r="32" spans="1:15" x14ac:dyDescent="0.3">
      <c r="A32" s="8" t="s">
        <v>51</v>
      </c>
      <c r="B32" s="2">
        <v>-4.5785194694052199E-2</v>
      </c>
      <c r="C32" s="2">
        <v>-4.93273542600897E-3</v>
      </c>
      <c r="D32" s="2">
        <v>4.0558810274898598E-2</v>
      </c>
      <c r="E32" s="2">
        <v>5.6301429190125599E-3</v>
      </c>
      <c r="F32" s="2">
        <v>-5.5986218776916397E-3</v>
      </c>
      <c r="G32" s="2">
        <v>2.98830662624513E-2</v>
      </c>
      <c r="H32" s="2">
        <v>-8.4104289318755296E-4</v>
      </c>
      <c r="I32" s="2">
        <v>-3.2828282828282797E-2</v>
      </c>
      <c r="J32" s="2">
        <v>3.0461270670148002E-2</v>
      </c>
      <c r="K32" s="2">
        <v>-4.2229729729729697E-3</v>
      </c>
      <c r="L32" s="2">
        <v>-1.5267175572519101E-2</v>
      </c>
      <c r="M32" s="2">
        <v>-7.7519379844961196E-3</v>
      </c>
      <c r="N32" s="3">
        <v>2.6109660574412498E-3</v>
      </c>
      <c r="O32" s="3">
        <v>-1.41206675224647E-2</v>
      </c>
    </row>
    <row r="33" spans="1:15" x14ac:dyDescent="0.3">
      <c r="A33" s="8" t="s">
        <v>52</v>
      </c>
      <c r="B33" s="2">
        <v>3.125E-2</v>
      </c>
      <c r="C33" s="2">
        <v>2.5252525252525301E-2</v>
      </c>
      <c r="D33" s="2">
        <v>6.8965517241379296E-2</v>
      </c>
      <c r="E33" s="2">
        <v>5.5299539170506902E-2</v>
      </c>
      <c r="F33" s="2">
        <v>5.2401746724890799E-2</v>
      </c>
      <c r="G33" s="2">
        <v>0.112033195020747</v>
      </c>
      <c r="H33" s="2">
        <v>4.1044776119402999E-2</v>
      </c>
      <c r="I33" s="2">
        <v>3.9426523297491002E-2</v>
      </c>
      <c r="J33" s="2">
        <v>4.13793103448276E-2</v>
      </c>
      <c r="K33" s="2">
        <v>5.9602649006622502E-2</v>
      </c>
      <c r="L33" s="2">
        <v>0.109375</v>
      </c>
      <c r="M33" s="2">
        <v>9.5774647887323899E-2</v>
      </c>
      <c r="N33" s="3">
        <v>0.34137931034482799</v>
      </c>
      <c r="O33" s="3">
        <v>1.0260416666666701</v>
      </c>
    </row>
    <row r="34" spans="1:15" x14ac:dyDescent="0.3">
      <c r="A34" s="8" t="s">
        <v>53</v>
      </c>
      <c r="B34" s="2">
        <v>-0.16927899686520401</v>
      </c>
      <c r="C34" s="2">
        <v>-8.3018867924528297E-2</v>
      </c>
      <c r="D34" s="2">
        <v>-9.46502057613169E-2</v>
      </c>
      <c r="E34" s="2">
        <v>-3.6363636363636397E-2</v>
      </c>
      <c r="F34" s="2">
        <v>4.71698113207547E-2</v>
      </c>
      <c r="G34" s="2">
        <v>4.9549549549549501E-2</v>
      </c>
      <c r="H34" s="2">
        <v>3.0042918454935601E-2</v>
      </c>
      <c r="I34" s="2">
        <v>-4.1666666666666701E-3</v>
      </c>
      <c r="J34" s="2">
        <v>3.7656903765690398E-2</v>
      </c>
      <c r="K34" s="2">
        <v>-0.108870967741935</v>
      </c>
      <c r="L34" s="2">
        <v>-6.3348416289592799E-2</v>
      </c>
      <c r="M34" s="2">
        <v>0.101449275362319</v>
      </c>
      <c r="N34" s="3">
        <v>-4.6025104602510497E-2</v>
      </c>
      <c r="O34" s="3">
        <v>-0.285266457680251</v>
      </c>
    </row>
    <row r="35" spans="1:15" x14ac:dyDescent="0.3">
      <c r="A35" s="11" t="s">
        <v>16</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2.49716231555051E-3</v>
      </c>
      <c r="L35" s="3">
        <v>3.125E-2</v>
      </c>
      <c r="M35" s="3">
        <v>4.0184453227931502E-2</v>
      </c>
      <c r="N35" s="3">
        <v>0.109887535145267</v>
      </c>
      <c r="O35" s="3">
        <v>7.8060992262175694E-2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227</v>
      </c>
    </row>
    <row r="2" spans="1:14" ht="15.6" x14ac:dyDescent="0.3">
      <c r="A2" s="12" t="s">
        <v>224</v>
      </c>
    </row>
    <row r="3" spans="1:14" ht="15.6" x14ac:dyDescent="0.3">
      <c r="A3" s="12" t="s">
        <v>59</v>
      </c>
    </row>
    <row r="4" spans="1:14" x14ac:dyDescent="0.3">
      <c r="A4" s="15"/>
    </row>
    <row r="5" spans="1:14" x14ac:dyDescent="0.3">
      <c r="A5" s="16" t="str">
        <f>HYPERLINK("#'Table of contents'!A111",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3532</v>
      </c>
      <c r="C8" s="1">
        <v>3382</v>
      </c>
      <c r="D8" s="1">
        <v>3418</v>
      </c>
      <c r="E8" s="1">
        <v>3533</v>
      </c>
      <c r="F8" s="1">
        <v>3593</v>
      </c>
      <c r="G8" s="1">
        <v>3604</v>
      </c>
      <c r="H8" s="1">
        <v>3721</v>
      </c>
      <c r="I8" s="1">
        <v>3734</v>
      </c>
      <c r="J8" s="1">
        <v>3643</v>
      </c>
      <c r="K8" s="1">
        <v>3739</v>
      </c>
      <c r="L8" s="1">
        <v>3691</v>
      </c>
      <c r="M8" s="1">
        <v>3710</v>
      </c>
      <c r="N8" s="1">
        <v>3755</v>
      </c>
    </row>
    <row r="9" spans="1:14" x14ac:dyDescent="0.3">
      <c r="A9" s="7" t="s">
        <v>57</v>
      </c>
      <c r="B9" s="1">
        <v>862</v>
      </c>
      <c r="C9" s="1">
        <v>717</v>
      </c>
      <c r="D9" s="1">
        <v>647</v>
      </c>
      <c r="E9" s="1">
        <v>626</v>
      </c>
      <c r="F9" s="1">
        <v>573</v>
      </c>
      <c r="G9" s="1">
        <v>567</v>
      </c>
      <c r="H9" s="1">
        <v>585</v>
      </c>
      <c r="I9" s="1">
        <v>593</v>
      </c>
      <c r="J9" s="1">
        <v>625</v>
      </c>
      <c r="K9" s="1">
        <v>666</v>
      </c>
      <c r="L9" s="1">
        <v>725</v>
      </c>
      <c r="M9" s="1">
        <v>844</v>
      </c>
      <c r="N9" s="1">
        <v>982</v>
      </c>
    </row>
    <row r="10" spans="1:14" x14ac:dyDescent="0.3">
      <c r="A10" s="10" t="s">
        <v>16</v>
      </c>
      <c r="B10" s="5">
        <v>4394</v>
      </c>
      <c r="C10" s="5">
        <v>4099</v>
      </c>
      <c r="D10" s="5">
        <v>4065</v>
      </c>
      <c r="E10" s="5">
        <v>4159</v>
      </c>
      <c r="F10" s="5">
        <v>4166</v>
      </c>
      <c r="G10" s="5">
        <v>4171</v>
      </c>
      <c r="H10" s="5">
        <v>4306</v>
      </c>
      <c r="I10" s="5">
        <v>4327</v>
      </c>
      <c r="J10" s="5">
        <v>4268</v>
      </c>
      <c r="K10" s="5">
        <v>4405</v>
      </c>
      <c r="L10" s="5">
        <v>4416</v>
      </c>
      <c r="M10" s="5">
        <v>4554</v>
      </c>
      <c r="N10" s="5">
        <v>4737</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0.80382339553937199</v>
      </c>
      <c r="C15" s="2">
        <v>0.82507928763113003</v>
      </c>
      <c r="D15" s="2">
        <v>0.84083640836408402</v>
      </c>
      <c r="E15" s="2">
        <v>0.84948304880980996</v>
      </c>
      <c r="F15" s="2">
        <v>0.86245799327892503</v>
      </c>
      <c r="G15" s="2">
        <v>0.86406137616878398</v>
      </c>
      <c r="H15" s="2">
        <v>0.86414305620065002</v>
      </c>
      <c r="I15" s="2">
        <v>0.86295354749248898</v>
      </c>
      <c r="J15" s="2">
        <v>0.85356138706654205</v>
      </c>
      <c r="K15" s="2">
        <v>0.84880817253121499</v>
      </c>
      <c r="L15" s="2">
        <v>0.83582427536231896</v>
      </c>
      <c r="M15" s="2">
        <v>0.81466842336407597</v>
      </c>
      <c r="N15" s="2">
        <v>0.79269579902892096</v>
      </c>
    </row>
    <row r="16" spans="1:14" x14ac:dyDescent="0.3">
      <c r="A16" s="8" t="s">
        <v>57</v>
      </c>
      <c r="B16" s="2">
        <v>0.19617660446062801</v>
      </c>
      <c r="C16" s="2">
        <v>0.17492071236887</v>
      </c>
      <c r="D16" s="2">
        <v>0.15916359163591601</v>
      </c>
      <c r="E16" s="2">
        <v>0.15051695119019001</v>
      </c>
      <c r="F16" s="2">
        <v>0.137542006721075</v>
      </c>
      <c r="G16" s="2">
        <v>0.13593862383121599</v>
      </c>
      <c r="H16" s="2">
        <v>0.13585694379935001</v>
      </c>
      <c r="I16" s="2">
        <v>0.13704645250751099</v>
      </c>
      <c r="J16" s="2">
        <v>0.146438612933458</v>
      </c>
      <c r="K16" s="2">
        <v>0.15119182746878501</v>
      </c>
      <c r="L16" s="2">
        <v>0.16417572463768099</v>
      </c>
      <c r="M16" s="2">
        <v>0.18533157663592401</v>
      </c>
      <c r="N16" s="2">
        <v>0.20730420097107899</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-4.2468856172140398E-2</v>
      </c>
      <c r="C21" s="2">
        <v>1.06445890005914E-2</v>
      </c>
      <c r="D21" s="2">
        <v>3.3645406670567597E-2</v>
      </c>
      <c r="E21" s="2">
        <v>1.6982734220209499E-2</v>
      </c>
      <c r="F21" s="2">
        <v>3.0615084887280798E-3</v>
      </c>
      <c r="G21" s="2">
        <v>3.2463928967813499E-2</v>
      </c>
      <c r="H21" s="2">
        <v>3.49368449341575E-3</v>
      </c>
      <c r="I21" s="2">
        <v>-2.4370648098553799E-2</v>
      </c>
      <c r="J21" s="2">
        <v>2.6351907768322799E-2</v>
      </c>
      <c r="K21" s="2">
        <v>-1.28376571275742E-2</v>
      </c>
      <c r="L21" s="2">
        <v>5.14765646166351E-3</v>
      </c>
      <c r="M21" s="2">
        <v>1.2129380053908401E-2</v>
      </c>
      <c r="N21" s="3">
        <v>3.07438923963766E-2</v>
      </c>
      <c r="O21" s="3">
        <v>6.3137032842582097E-2</v>
      </c>
    </row>
    <row r="22" spans="1:15" x14ac:dyDescent="0.3">
      <c r="A22" s="8" t="s">
        <v>57</v>
      </c>
      <c r="B22" s="2">
        <v>-0.16821345707656599</v>
      </c>
      <c r="C22" s="2">
        <v>-9.7629009762900995E-2</v>
      </c>
      <c r="D22" s="2">
        <v>-3.2457496136012398E-2</v>
      </c>
      <c r="E22" s="2">
        <v>-8.4664536741214103E-2</v>
      </c>
      <c r="F22" s="2">
        <v>-1.04712041884817E-2</v>
      </c>
      <c r="G22" s="2">
        <v>3.1746031746031703E-2</v>
      </c>
      <c r="H22" s="2">
        <v>1.3675213675213699E-2</v>
      </c>
      <c r="I22" s="2">
        <v>5.3962900505902203E-2</v>
      </c>
      <c r="J22" s="2">
        <v>6.5600000000000006E-2</v>
      </c>
      <c r="K22" s="2">
        <v>8.8588588588588604E-2</v>
      </c>
      <c r="L22" s="2">
        <v>0.16413793103448299</v>
      </c>
      <c r="M22" s="2">
        <v>0.163507109004739</v>
      </c>
      <c r="N22" s="3">
        <v>0.57120000000000004</v>
      </c>
      <c r="O22" s="3">
        <v>0.13921113689095099</v>
      </c>
    </row>
    <row r="23" spans="1:15" x14ac:dyDescent="0.3">
      <c r="A23" s="11" t="s">
        <v>16</v>
      </c>
      <c r="B23" s="3">
        <v>-6.7137005006827497E-2</v>
      </c>
      <c r="C23" s="3">
        <v>-8.2947060258599693E-3</v>
      </c>
      <c r="D23" s="3">
        <v>2.3124231242312401E-2</v>
      </c>
      <c r="E23" s="3">
        <v>1.68309689829286E-3</v>
      </c>
      <c r="F23" s="3">
        <v>1.2001920307249201E-3</v>
      </c>
      <c r="G23" s="3">
        <v>3.2366339007432299E-2</v>
      </c>
      <c r="H23" s="3">
        <v>4.8769159312587098E-3</v>
      </c>
      <c r="I23" s="3">
        <v>-1.36353131499884E-2</v>
      </c>
      <c r="J23" s="3">
        <v>3.2099343955014098E-2</v>
      </c>
      <c r="K23" s="3">
        <v>2.49716231555051E-3</v>
      </c>
      <c r="L23" s="3">
        <v>3.125E-2</v>
      </c>
      <c r="M23" s="3">
        <v>4.0184453227931502E-2</v>
      </c>
      <c r="N23" s="3">
        <v>0.109887535145267</v>
      </c>
      <c r="O23" s="3">
        <v>7.8060992262175694E-2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228</v>
      </c>
    </row>
    <row r="2" spans="1:14" ht="15.6" x14ac:dyDescent="0.3">
      <c r="A2" s="12" t="s">
        <v>224</v>
      </c>
    </row>
    <row r="3" spans="1:14" ht="15.6" x14ac:dyDescent="0.3">
      <c r="A3" s="12" t="s">
        <v>47</v>
      </c>
    </row>
    <row r="4" spans="1:14" ht="15.6" x14ac:dyDescent="0.3">
      <c r="A4" s="12" t="s">
        <v>33</v>
      </c>
    </row>
    <row r="5" spans="1:14" x14ac:dyDescent="0.3">
      <c r="A5" s="16" t="str">
        <f>HYPERLINK("#'Table of contents'!A112",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173</v>
      </c>
      <c r="C8" s="1">
        <v>171</v>
      </c>
      <c r="D8" s="1">
        <v>178</v>
      </c>
      <c r="E8" s="1">
        <v>193</v>
      </c>
      <c r="F8" s="1">
        <v>177</v>
      </c>
      <c r="G8" s="1">
        <v>182</v>
      </c>
      <c r="H8" s="1">
        <v>159</v>
      </c>
      <c r="I8" s="1">
        <v>154</v>
      </c>
      <c r="J8" s="1">
        <v>141</v>
      </c>
      <c r="K8" s="1">
        <v>166</v>
      </c>
      <c r="L8" s="1">
        <v>137</v>
      </c>
      <c r="M8" s="1">
        <v>119</v>
      </c>
      <c r="N8" s="1">
        <v>105</v>
      </c>
    </row>
    <row r="9" spans="1:14" x14ac:dyDescent="0.3">
      <c r="A9" s="7" t="s">
        <v>61</v>
      </c>
      <c r="B9" s="1">
        <v>877</v>
      </c>
      <c r="C9" s="1">
        <v>880</v>
      </c>
      <c r="D9" s="1">
        <v>895</v>
      </c>
      <c r="E9" s="1">
        <v>976</v>
      </c>
      <c r="F9" s="1">
        <v>1061</v>
      </c>
      <c r="G9" s="1">
        <v>1095</v>
      </c>
      <c r="H9" s="1">
        <v>1176</v>
      </c>
      <c r="I9" s="1">
        <v>1237</v>
      </c>
      <c r="J9" s="1">
        <v>1245</v>
      </c>
      <c r="K9" s="1">
        <v>1285</v>
      </c>
      <c r="L9" s="1">
        <v>1341</v>
      </c>
      <c r="M9" s="1">
        <v>1403</v>
      </c>
      <c r="N9" s="1">
        <v>1477</v>
      </c>
    </row>
    <row r="10" spans="1:14" x14ac:dyDescent="0.3">
      <c r="A10" s="7" t="s">
        <v>62</v>
      </c>
      <c r="B10" s="1">
        <v>68</v>
      </c>
      <c r="C10" s="1">
        <v>69</v>
      </c>
      <c r="D10" s="1">
        <v>72</v>
      </c>
      <c r="E10" s="1">
        <v>75</v>
      </c>
      <c r="F10" s="1">
        <v>86</v>
      </c>
      <c r="G10" s="1">
        <v>86</v>
      </c>
      <c r="H10" s="1">
        <v>111</v>
      </c>
      <c r="I10" s="1">
        <v>108</v>
      </c>
      <c r="J10" s="1">
        <v>123</v>
      </c>
      <c r="K10" s="1">
        <v>131</v>
      </c>
      <c r="L10" s="1">
        <v>122</v>
      </c>
      <c r="M10" s="1">
        <v>131</v>
      </c>
      <c r="N10" s="1">
        <v>165</v>
      </c>
    </row>
    <row r="11" spans="1:14" x14ac:dyDescent="0.3">
      <c r="A11" s="7" t="s">
        <v>63</v>
      </c>
      <c r="B11" s="1">
        <v>337</v>
      </c>
      <c r="C11" s="1">
        <v>336</v>
      </c>
      <c r="D11" s="1">
        <v>310</v>
      </c>
      <c r="E11" s="1">
        <v>334</v>
      </c>
      <c r="F11" s="1">
        <v>305</v>
      </c>
      <c r="G11" s="1">
        <v>324</v>
      </c>
      <c r="H11" s="1">
        <v>326</v>
      </c>
      <c r="I11" s="1">
        <v>275</v>
      </c>
      <c r="J11" s="1">
        <v>252</v>
      </c>
      <c r="K11" s="1">
        <v>245</v>
      </c>
      <c r="L11" s="1">
        <v>238</v>
      </c>
      <c r="M11" s="1">
        <v>259</v>
      </c>
      <c r="N11" s="1">
        <v>224</v>
      </c>
    </row>
    <row r="12" spans="1:14" x14ac:dyDescent="0.3">
      <c r="A12" s="7" t="s">
        <v>64</v>
      </c>
      <c r="B12" s="1">
        <v>2665</v>
      </c>
      <c r="C12" s="1">
        <v>2402</v>
      </c>
      <c r="D12" s="1">
        <v>2363</v>
      </c>
      <c r="E12" s="1">
        <v>2321</v>
      </c>
      <c r="F12" s="1">
        <v>2300</v>
      </c>
      <c r="G12" s="1">
        <v>2230</v>
      </c>
      <c r="H12" s="1">
        <v>2275</v>
      </c>
      <c r="I12" s="1">
        <v>2295</v>
      </c>
      <c r="J12" s="1">
        <v>2252</v>
      </c>
      <c r="K12" s="1">
        <v>2291</v>
      </c>
      <c r="L12" s="1">
        <v>2324</v>
      </c>
      <c r="M12" s="1">
        <v>2411</v>
      </c>
      <c r="N12" s="1">
        <v>2543</v>
      </c>
    </row>
    <row r="13" spans="1:14" x14ac:dyDescent="0.3">
      <c r="A13" s="7" t="s">
        <v>65</v>
      </c>
      <c r="B13" s="1">
        <v>274</v>
      </c>
      <c r="C13" s="1">
        <v>241</v>
      </c>
      <c r="D13" s="1">
        <v>247</v>
      </c>
      <c r="E13" s="1">
        <v>260</v>
      </c>
      <c r="F13" s="1">
        <v>237</v>
      </c>
      <c r="G13" s="1">
        <v>254</v>
      </c>
      <c r="H13" s="1">
        <v>259</v>
      </c>
      <c r="I13" s="1">
        <v>258</v>
      </c>
      <c r="J13" s="1">
        <v>255</v>
      </c>
      <c r="K13" s="1">
        <v>287</v>
      </c>
      <c r="L13" s="1">
        <v>254</v>
      </c>
      <c r="M13" s="1">
        <v>231</v>
      </c>
      <c r="N13" s="1">
        <v>223</v>
      </c>
    </row>
    <row r="14" spans="1:14" x14ac:dyDescent="0.3">
      <c r="A14" s="10" t="s">
        <v>16</v>
      </c>
      <c r="B14" s="5">
        <v>4394</v>
      </c>
      <c r="C14" s="5">
        <v>4099</v>
      </c>
      <c r="D14" s="5">
        <v>4065</v>
      </c>
      <c r="E14" s="5">
        <v>4159</v>
      </c>
      <c r="F14" s="5">
        <v>4166</v>
      </c>
      <c r="G14" s="5">
        <v>4171</v>
      </c>
      <c r="H14" s="5">
        <v>4306</v>
      </c>
      <c r="I14" s="5">
        <v>4327</v>
      </c>
      <c r="J14" s="5">
        <v>4268</v>
      </c>
      <c r="K14" s="5">
        <v>4405</v>
      </c>
      <c r="L14" s="5">
        <v>4416</v>
      </c>
      <c r="M14" s="5">
        <v>4554</v>
      </c>
      <c r="N14" s="5">
        <v>4737</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0.15474060822898</v>
      </c>
      <c r="C19" s="2">
        <v>0.152678571428571</v>
      </c>
      <c r="D19" s="2">
        <v>0.155458515283843</v>
      </c>
      <c r="E19" s="2">
        <v>0.15514469453376201</v>
      </c>
      <c r="F19" s="2">
        <v>0.13368580060422999</v>
      </c>
      <c r="G19" s="2">
        <v>0.13352898019075601</v>
      </c>
      <c r="H19" s="2">
        <v>0.109958506224066</v>
      </c>
      <c r="I19" s="2">
        <v>0.102735156771181</v>
      </c>
      <c r="J19" s="2">
        <v>9.3439363817097401E-2</v>
      </c>
      <c r="K19" s="2">
        <v>0.10493046776232599</v>
      </c>
      <c r="L19" s="2">
        <v>8.5625000000000007E-2</v>
      </c>
      <c r="M19" s="2">
        <v>7.1990320629159096E-2</v>
      </c>
      <c r="N19" s="2">
        <v>6.0103033772180903E-2</v>
      </c>
    </row>
    <row r="20" spans="1:15" x14ac:dyDescent="0.3">
      <c r="A20" s="8" t="s">
        <v>61</v>
      </c>
      <c r="B20" s="2">
        <v>0.78443649373881896</v>
      </c>
      <c r="C20" s="2">
        <v>0.78571428571428603</v>
      </c>
      <c r="D20" s="2">
        <v>0.78165938864628803</v>
      </c>
      <c r="E20" s="2">
        <v>0.78456591639871398</v>
      </c>
      <c r="F20" s="2">
        <v>0.80135951661631399</v>
      </c>
      <c r="G20" s="2">
        <v>0.80337490829053604</v>
      </c>
      <c r="H20" s="2">
        <v>0.81327800829875496</v>
      </c>
      <c r="I20" s="2">
        <v>0.82521681120747203</v>
      </c>
      <c r="J20" s="2">
        <v>0.82504970178926396</v>
      </c>
      <c r="K20" s="2">
        <v>0.81226295828065698</v>
      </c>
      <c r="L20" s="2">
        <v>0.83812500000000001</v>
      </c>
      <c r="M20" s="2">
        <v>0.84875983061101001</v>
      </c>
      <c r="N20" s="2">
        <v>0.84544934172867803</v>
      </c>
    </row>
    <row r="21" spans="1:15" x14ac:dyDescent="0.3">
      <c r="A21" s="8" t="s">
        <v>62</v>
      </c>
      <c r="B21" s="2">
        <v>6.0822898032200402E-2</v>
      </c>
      <c r="C21" s="2">
        <v>6.1607142857142902E-2</v>
      </c>
      <c r="D21" s="2">
        <v>6.2882096069868998E-2</v>
      </c>
      <c r="E21" s="2">
        <v>6.0289389067524103E-2</v>
      </c>
      <c r="F21" s="2">
        <v>6.4954682779456194E-2</v>
      </c>
      <c r="G21" s="2">
        <v>6.3096111518708697E-2</v>
      </c>
      <c r="H21" s="2">
        <v>7.67634854771784E-2</v>
      </c>
      <c r="I21" s="2">
        <v>7.2048032021347602E-2</v>
      </c>
      <c r="J21" s="2">
        <v>8.1510934393638199E-2</v>
      </c>
      <c r="K21" s="2">
        <v>8.2806573957016405E-2</v>
      </c>
      <c r="L21" s="2">
        <v>7.6249999999999998E-2</v>
      </c>
      <c r="M21" s="2">
        <v>7.9249848759830599E-2</v>
      </c>
      <c r="N21" s="2">
        <v>9.4447624499141403E-2</v>
      </c>
    </row>
    <row r="22" spans="1:15" x14ac:dyDescent="0.3">
      <c r="A22" s="8" t="s">
        <v>63</v>
      </c>
      <c r="B22" s="2">
        <v>0.102869352869353</v>
      </c>
      <c r="C22" s="2">
        <v>0.112789526686808</v>
      </c>
      <c r="D22" s="2">
        <v>0.106164383561644</v>
      </c>
      <c r="E22" s="2">
        <v>0.114579759862779</v>
      </c>
      <c r="F22" s="2">
        <v>0.107318789584799</v>
      </c>
      <c r="G22" s="2">
        <v>0.115384615384615</v>
      </c>
      <c r="H22" s="2">
        <v>0.113986013986014</v>
      </c>
      <c r="I22" s="2">
        <v>9.7241867043847199E-2</v>
      </c>
      <c r="J22" s="2">
        <v>9.1337441101848493E-2</v>
      </c>
      <c r="K22" s="2">
        <v>8.6787105915692497E-2</v>
      </c>
      <c r="L22" s="2">
        <v>8.4517045454545497E-2</v>
      </c>
      <c r="M22" s="2">
        <v>8.9279558772836998E-2</v>
      </c>
      <c r="N22" s="2">
        <v>7.4916387959866201E-2</v>
      </c>
    </row>
    <row r="23" spans="1:15" x14ac:dyDescent="0.3">
      <c r="A23" s="8" t="s">
        <v>64</v>
      </c>
      <c r="B23" s="2">
        <v>0.81349206349206304</v>
      </c>
      <c r="C23" s="2">
        <v>0.80631084256461905</v>
      </c>
      <c r="D23" s="2">
        <v>0.80924657534246602</v>
      </c>
      <c r="E23" s="2">
        <v>0.79622641509434</v>
      </c>
      <c r="F23" s="2">
        <v>0.80928923293455302</v>
      </c>
      <c r="G23" s="2">
        <v>0.79415954415954404</v>
      </c>
      <c r="H23" s="2">
        <v>0.79545454545454497</v>
      </c>
      <c r="I23" s="2">
        <v>0.81152758132956104</v>
      </c>
      <c r="J23" s="2">
        <v>0.81623776730699504</v>
      </c>
      <c r="K23" s="2">
        <v>0.81154799858306803</v>
      </c>
      <c r="L23" s="2">
        <v>0.82528409090909105</v>
      </c>
      <c r="M23" s="2">
        <v>0.83109272664598399</v>
      </c>
      <c r="N23" s="2">
        <v>0.85050167224080298</v>
      </c>
    </row>
    <row r="24" spans="1:15" x14ac:dyDescent="0.3">
      <c r="A24" s="8" t="s">
        <v>65</v>
      </c>
      <c r="B24" s="2">
        <v>8.3638583638583605E-2</v>
      </c>
      <c r="C24" s="2">
        <v>8.0899630748573301E-2</v>
      </c>
      <c r="D24" s="2">
        <v>8.4589041095890397E-2</v>
      </c>
      <c r="E24" s="2">
        <v>8.9193825042881605E-2</v>
      </c>
      <c r="F24" s="2">
        <v>8.3391977480647403E-2</v>
      </c>
      <c r="G24" s="2">
        <v>9.04558404558405E-2</v>
      </c>
      <c r="H24" s="2">
        <v>9.0559440559440596E-2</v>
      </c>
      <c r="I24" s="2">
        <v>9.1230551626591203E-2</v>
      </c>
      <c r="J24" s="2">
        <v>9.24247915911562E-2</v>
      </c>
      <c r="K24" s="2">
        <v>0.10166489550124</v>
      </c>
      <c r="L24" s="2">
        <v>9.0198863636363605E-2</v>
      </c>
      <c r="M24" s="2">
        <v>7.9627714581178899E-2</v>
      </c>
      <c r="N24" s="2">
        <v>7.4581939799331101E-2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-1.15606936416185E-2</v>
      </c>
      <c r="C29" s="2">
        <v>4.0935672514619902E-2</v>
      </c>
      <c r="D29" s="2">
        <v>8.4269662921348298E-2</v>
      </c>
      <c r="E29" s="2">
        <v>-8.2901554404145095E-2</v>
      </c>
      <c r="F29" s="2">
        <v>2.82485875706215E-2</v>
      </c>
      <c r="G29" s="2">
        <v>-0.12637362637362601</v>
      </c>
      <c r="H29" s="2">
        <v>-3.1446540880503103E-2</v>
      </c>
      <c r="I29" s="2">
        <v>-8.4415584415584402E-2</v>
      </c>
      <c r="J29" s="2">
        <v>0.17730496453900699</v>
      </c>
      <c r="K29" s="2">
        <v>-0.17469879518072301</v>
      </c>
      <c r="L29" s="2">
        <v>-0.13138686131386901</v>
      </c>
      <c r="M29" s="2">
        <v>-0.11764705882352899</v>
      </c>
      <c r="N29" s="3">
        <v>-0.25531914893617003</v>
      </c>
      <c r="O29" s="3">
        <v>-0.39306358381502898</v>
      </c>
    </row>
    <row r="30" spans="1:15" x14ac:dyDescent="0.3">
      <c r="A30" s="8" t="s">
        <v>61</v>
      </c>
      <c r="B30" s="2">
        <v>3.4207525655644199E-3</v>
      </c>
      <c r="C30" s="2">
        <v>1.7045454545454499E-2</v>
      </c>
      <c r="D30" s="2">
        <v>9.0502793296089401E-2</v>
      </c>
      <c r="E30" s="2">
        <v>8.7090163934426201E-2</v>
      </c>
      <c r="F30" s="2">
        <v>3.2045240339302498E-2</v>
      </c>
      <c r="G30" s="2">
        <v>7.3972602739726001E-2</v>
      </c>
      <c r="H30" s="2">
        <v>5.1870748299319702E-2</v>
      </c>
      <c r="I30" s="2">
        <v>6.4672594987873902E-3</v>
      </c>
      <c r="J30" s="2">
        <v>3.2128514056224897E-2</v>
      </c>
      <c r="K30" s="2">
        <v>4.3579766536964999E-2</v>
      </c>
      <c r="L30" s="2">
        <v>4.6234153616704E-2</v>
      </c>
      <c r="M30" s="2">
        <v>5.2744119743407002E-2</v>
      </c>
      <c r="N30" s="3">
        <v>0.186345381526104</v>
      </c>
      <c r="O30" s="3">
        <v>0.68415051311288499</v>
      </c>
    </row>
    <row r="31" spans="1:15" x14ac:dyDescent="0.3">
      <c r="A31" s="8" t="s">
        <v>62</v>
      </c>
      <c r="B31" s="2">
        <v>1.4705882352941201E-2</v>
      </c>
      <c r="C31" s="2">
        <v>4.3478260869565202E-2</v>
      </c>
      <c r="D31" s="2">
        <v>4.1666666666666699E-2</v>
      </c>
      <c r="E31" s="2">
        <v>0.146666666666667</v>
      </c>
      <c r="F31" s="2">
        <v>0</v>
      </c>
      <c r="G31" s="2">
        <v>0.290697674418605</v>
      </c>
      <c r="H31" s="2">
        <v>-2.7027027027027001E-2</v>
      </c>
      <c r="I31" s="2">
        <v>0.13888888888888901</v>
      </c>
      <c r="J31" s="2">
        <v>6.50406504065041E-2</v>
      </c>
      <c r="K31" s="2">
        <v>-6.8702290076335895E-2</v>
      </c>
      <c r="L31" s="2">
        <v>7.3770491803278701E-2</v>
      </c>
      <c r="M31" s="2">
        <v>0.25954198473282403</v>
      </c>
      <c r="N31" s="3">
        <v>0.34146341463414598</v>
      </c>
      <c r="O31" s="3">
        <v>1.4264705882352899</v>
      </c>
    </row>
    <row r="32" spans="1:15" x14ac:dyDescent="0.3">
      <c r="A32" s="8" t="s">
        <v>63</v>
      </c>
      <c r="B32" s="2">
        <v>-2.9673590504451001E-3</v>
      </c>
      <c r="C32" s="2">
        <v>-7.7380952380952397E-2</v>
      </c>
      <c r="D32" s="2">
        <v>7.7419354838709695E-2</v>
      </c>
      <c r="E32" s="2">
        <v>-8.6826347305389198E-2</v>
      </c>
      <c r="F32" s="2">
        <v>6.2295081967213103E-2</v>
      </c>
      <c r="G32" s="2">
        <v>6.17283950617284E-3</v>
      </c>
      <c r="H32" s="2">
        <v>-0.156441717791411</v>
      </c>
      <c r="I32" s="2">
        <v>-8.3636363636363606E-2</v>
      </c>
      <c r="J32" s="2">
        <v>-2.7777777777777801E-2</v>
      </c>
      <c r="K32" s="2">
        <v>-2.8571428571428598E-2</v>
      </c>
      <c r="L32" s="2">
        <v>8.8235294117647106E-2</v>
      </c>
      <c r="M32" s="2">
        <v>-0.135135135135135</v>
      </c>
      <c r="N32" s="3">
        <v>-0.11111111111111099</v>
      </c>
      <c r="O32" s="3">
        <v>-0.33531157270029699</v>
      </c>
    </row>
    <row r="33" spans="1:15" x14ac:dyDescent="0.3">
      <c r="A33" s="8" t="s">
        <v>64</v>
      </c>
      <c r="B33" s="2">
        <v>-9.8686679174484093E-2</v>
      </c>
      <c r="C33" s="2">
        <v>-1.6236469608659401E-2</v>
      </c>
      <c r="D33" s="2">
        <v>-1.7774016081252599E-2</v>
      </c>
      <c r="E33" s="2">
        <v>-9.0478242137009904E-3</v>
      </c>
      <c r="F33" s="2">
        <v>-3.0434782608695699E-2</v>
      </c>
      <c r="G33" s="2">
        <v>2.0179372197309399E-2</v>
      </c>
      <c r="H33" s="2">
        <v>8.7912087912087895E-3</v>
      </c>
      <c r="I33" s="2">
        <v>-1.8736383442265799E-2</v>
      </c>
      <c r="J33" s="2">
        <v>1.7317939609236201E-2</v>
      </c>
      <c r="K33" s="2">
        <v>1.4404190309908299E-2</v>
      </c>
      <c r="L33" s="2">
        <v>3.7435456110154898E-2</v>
      </c>
      <c r="M33" s="2">
        <v>5.4749066777270802E-2</v>
      </c>
      <c r="N33" s="3">
        <v>0.12921847246891699</v>
      </c>
      <c r="O33" s="3">
        <v>-4.5778611632270198E-2</v>
      </c>
    </row>
    <row r="34" spans="1:15" x14ac:dyDescent="0.3">
      <c r="A34" s="8" t="s">
        <v>65</v>
      </c>
      <c r="B34" s="2">
        <v>-0.12043795620438</v>
      </c>
      <c r="C34" s="2">
        <v>2.4896265560166001E-2</v>
      </c>
      <c r="D34" s="2">
        <v>5.2631578947368397E-2</v>
      </c>
      <c r="E34" s="2">
        <v>-8.8461538461538494E-2</v>
      </c>
      <c r="F34" s="2">
        <v>7.1729957805907199E-2</v>
      </c>
      <c r="G34" s="2">
        <v>1.9685039370078702E-2</v>
      </c>
      <c r="H34" s="2">
        <v>-3.8610038610038598E-3</v>
      </c>
      <c r="I34" s="2">
        <v>-1.16279069767442E-2</v>
      </c>
      <c r="J34" s="2">
        <v>0.12549019607843101</v>
      </c>
      <c r="K34" s="2">
        <v>-0.114982578397213</v>
      </c>
      <c r="L34" s="2">
        <v>-9.0551181102362197E-2</v>
      </c>
      <c r="M34" s="2">
        <v>-3.4632034632034597E-2</v>
      </c>
      <c r="N34" s="3">
        <v>-0.12549019607843101</v>
      </c>
      <c r="O34" s="3">
        <v>-0.186131386861314</v>
      </c>
    </row>
    <row r="35" spans="1:15" x14ac:dyDescent="0.3">
      <c r="A35" s="11" t="s">
        <v>16</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2.49716231555051E-3</v>
      </c>
      <c r="L35" s="3">
        <v>3.125E-2</v>
      </c>
      <c r="M35" s="3">
        <v>4.0184453227931502E-2</v>
      </c>
      <c r="N35" s="3">
        <v>0.109887535145267</v>
      </c>
      <c r="O35" s="3">
        <v>7.8060992262175694E-2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O400"/>
  <sheetViews>
    <sheetView showGridLines="0" zoomScaleNormal="100" workbookViewId="0">
      <selection activeCell="A5" sqref="A5"/>
    </sheetView>
  </sheetViews>
  <sheetFormatPr defaultColWidth="11.5546875" defaultRowHeight="13.8" x14ac:dyDescent="0.3"/>
  <cols>
    <col min="1" max="1" width="30.6640625" customWidth="1"/>
    <col min="2" max="14" width="10.5546875" customWidth="1"/>
  </cols>
  <sheetData>
    <row r="1" spans="1:14" ht="15.6" x14ac:dyDescent="0.3">
      <c r="A1" s="12" t="s">
        <v>229</v>
      </c>
    </row>
    <row r="2" spans="1:14" ht="15.6" x14ac:dyDescent="0.3">
      <c r="A2" s="12" t="s">
        <v>224</v>
      </c>
    </row>
    <row r="3" spans="1:14" ht="15.6" x14ac:dyDescent="0.3">
      <c r="A3" s="12" t="s">
        <v>47</v>
      </c>
    </row>
    <row r="4" spans="1:14" ht="15.6" x14ac:dyDescent="0.3">
      <c r="A4" s="12" t="s">
        <v>59</v>
      </c>
    </row>
    <row r="5" spans="1:14" x14ac:dyDescent="0.3">
      <c r="A5" s="16" t="str">
        <f>HYPERLINK("#'Table of contents'!A113",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1017</v>
      </c>
      <c r="C8" s="1">
        <v>1027</v>
      </c>
      <c r="D8" s="1">
        <v>1061</v>
      </c>
      <c r="E8" s="1">
        <v>1144</v>
      </c>
      <c r="F8" s="1">
        <v>1213</v>
      </c>
      <c r="G8" s="1">
        <v>1241</v>
      </c>
      <c r="H8" s="1">
        <v>1322</v>
      </c>
      <c r="I8" s="1">
        <v>1360</v>
      </c>
      <c r="J8" s="1">
        <v>1354</v>
      </c>
      <c r="K8" s="1">
        <v>1414</v>
      </c>
      <c r="L8" s="1">
        <v>1415</v>
      </c>
      <c r="M8" s="1">
        <v>1434</v>
      </c>
      <c r="N8" s="1">
        <v>1478</v>
      </c>
    </row>
    <row r="9" spans="1:14" x14ac:dyDescent="0.3">
      <c r="A9" s="7" t="s">
        <v>69</v>
      </c>
      <c r="B9" s="1">
        <v>101</v>
      </c>
      <c r="C9" s="1">
        <v>93</v>
      </c>
      <c r="D9" s="1">
        <v>84</v>
      </c>
      <c r="E9" s="1">
        <v>100</v>
      </c>
      <c r="F9" s="1">
        <v>111</v>
      </c>
      <c r="G9" s="1">
        <v>122</v>
      </c>
      <c r="H9" s="1">
        <v>124</v>
      </c>
      <c r="I9" s="1">
        <v>139</v>
      </c>
      <c r="J9" s="1">
        <v>155</v>
      </c>
      <c r="K9" s="1">
        <v>168</v>
      </c>
      <c r="L9" s="1">
        <v>185</v>
      </c>
      <c r="M9" s="1">
        <v>219</v>
      </c>
      <c r="N9" s="1">
        <v>269</v>
      </c>
    </row>
    <row r="10" spans="1:14" x14ac:dyDescent="0.3">
      <c r="A10" s="7" t="s">
        <v>70</v>
      </c>
      <c r="B10" s="1">
        <v>2515</v>
      </c>
      <c r="C10" s="1">
        <v>2355</v>
      </c>
      <c r="D10" s="1">
        <v>2357</v>
      </c>
      <c r="E10" s="1">
        <v>2389</v>
      </c>
      <c r="F10" s="1">
        <v>2380</v>
      </c>
      <c r="G10" s="1">
        <v>2363</v>
      </c>
      <c r="H10" s="1">
        <v>2399</v>
      </c>
      <c r="I10" s="1">
        <v>2374</v>
      </c>
      <c r="J10" s="1">
        <v>2289</v>
      </c>
      <c r="K10" s="1">
        <v>2325</v>
      </c>
      <c r="L10" s="1">
        <v>2276</v>
      </c>
      <c r="M10" s="1">
        <v>2276</v>
      </c>
      <c r="N10" s="1">
        <v>2277</v>
      </c>
    </row>
    <row r="11" spans="1:14" x14ac:dyDescent="0.3">
      <c r="A11" s="7" t="s">
        <v>71</v>
      </c>
      <c r="B11" s="1">
        <v>761</v>
      </c>
      <c r="C11" s="1">
        <v>624</v>
      </c>
      <c r="D11" s="1">
        <v>563</v>
      </c>
      <c r="E11" s="1">
        <v>526</v>
      </c>
      <c r="F11" s="1">
        <v>462</v>
      </c>
      <c r="G11" s="1">
        <v>445</v>
      </c>
      <c r="H11" s="1">
        <v>461</v>
      </c>
      <c r="I11" s="1">
        <v>454</v>
      </c>
      <c r="J11" s="1">
        <v>470</v>
      </c>
      <c r="K11" s="1">
        <v>498</v>
      </c>
      <c r="L11" s="1">
        <v>540</v>
      </c>
      <c r="M11" s="1">
        <v>625</v>
      </c>
      <c r="N11" s="1">
        <v>713</v>
      </c>
    </row>
    <row r="12" spans="1:14" x14ac:dyDescent="0.3">
      <c r="A12" s="10" t="s">
        <v>16</v>
      </c>
      <c r="B12" s="5">
        <v>4394</v>
      </c>
      <c r="C12" s="5">
        <v>4099</v>
      </c>
      <c r="D12" s="5">
        <v>4065</v>
      </c>
      <c r="E12" s="5">
        <v>4159</v>
      </c>
      <c r="F12" s="5">
        <v>4166</v>
      </c>
      <c r="G12" s="5">
        <v>4171</v>
      </c>
      <c r="H12" s="5">
        <v>4306</v>
      </c>
      <c r="I12" s="5">
        <v>4327</v>
      </c>
      <c r="J12" s="5">
        <v>4268</v>
      </c>
      <c r="K12" s="5">
        <v>4405</v>
      </c>
      <c r="L12" s="5">
        <v>4416</v>
      </c>
      <c r="M12" s="5">
        <v>4554</v>
      </c>
      <c r="N12" s="5">
        <v>4737</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0.90966010733452596</v>
      </c>
      <c r="C17" s="2">
        <v>0.91696428571428601</v>
      </c>
      <c r="D17" s="2">
        <v>0.92663755458515296</v>
      </c>
      <c r="E17" s="2">
        <v>0.91961414790996798</v>
      </c>
      <c r="F17" s="2">
        <v>0.91616314199395799</v>
      </c>
      <c r="G17" s="2">
        <v>0.91049156272927401</v>
      </c>
      <c r="H17" s="2">
        <v>0.91424619640387295</v>
      </c>
      <c r="I17" s="2">
        <v>0.90727151434289499</v>
      </c>
      <c r="J17" s="2">
        <v>0.89728296885354497</v>
      </c>
      <c r="K17" s="2">
        <v>0.893805309734513</v>
      </c>
      <c r="L17" s="2">
        <v>0.88437500000000002</v>
      </c>
      <c r="M17" s="2">
        <v>0.86751361161524498</v>
      </c>
      <c r="N17" s="2">
        <v>0.84602175157412696</v>
      </c>
    </row>
    <row r="18" spans="1:15" x14ac:dyDescent="0.3">
      <c r="A18" s="8" t="s">
        <v>69</v>
      </c>
      <c r="B18" s="2">
        <v>9.0339892665474097E-2</v>
      </c>
      <c r="C18" s="2">
        <v>8.3035714285714296E-2</v>
      </c>
      <c r="D18" s="2">
        <v>7.3362445414847197E-2</v>
      </c>
      <c r="E18" s="2">
        <v>8.0385852090032198E-2</v>
      </c>
      <c r="F18" s="2">
        <v>8.3836858006042306E-2</v>
      </c>
      <c r="G18" s="2">
        <v>8.9508437270726299E-2</v>
      </c>
      <c r="H18" s="2">
        <v>8.5753803596127207E-2</v>
      </c>
      <c r="I18" s="2">
        <v>9.2728485657104703E-2</v>
      </c>
      <c r="J18" s="2">
        <v>0.102717031146455</v>
      </c>
      <c r="K18" s="2">
        <v>0.106194690265487</v>
      </c>
      <c r="L18" s="2">
        <v>0.11562500000000001</v>
      </c>
      <c r="M18" s="2">
        <v>0.13248638838475499</v>
      </c>
      <c r="N18" s="2">
        <v>0.15397824842587299</v>
      </c>
    </row>
    <row r="19" spans="1:15" x14ac:dyDescent="0.3">
      <c r="A19" s="8" t="s">
        <v>70</v>
      </c>
      <c r="B19" s="2">
        <v>0.76770451770451797</v>
      </c>
      <c r="C19" s="2">
        <v>0.79053373615307199</v>
      </c>
      <c r="D19" s="2">
        <v>0.807191780821918</v>
      </c>
      <c r="E19" s="2">
        <v>0.81955403087478595</v>
      </c>
      <c r="F19" s="2">
        <v>0.83743842364531995</v>
      </c>
      <c r="G19" s="2">
        <v>0.84152421652421605</v>
      </c>
      <c r="H19" s="2">
        <v>0.83881118881118899</v>
      </c>
      <c r="I19" s="2">
        <v>0.83946251768033897</v>
      </c>
      <c r="J19" s="2">
        <v>0.82964842334179001</v>
      </c>
      <c r="K19" s="2">
        <v>0.82359192348565402</v>
      </c>
      <c r="L19" s="2">
        <v>0.80823863636363602</v>
      </c>
      <c r="M19" s="2">
        <v>0.78455704929334702</v>
      </c>
      <c r="N19" s="2">
        <v>0.76153846153846105</v>
      </c>
    </row>
    <row r="20" spans="1:15" x14ac:dyDescent="0.3">
      <c r="A20" s="8" t="s">
        <v>71</v>
      </c>
      <c r="B20" s="2">
        <v>0.232295482295482</v>
      </c>
      <c r="C20" s="2">
        <v>0.20946626384692901</v>
      </c>
      <c r="D20" s="2">
        <v>0.192808219178082</v>
      </c>
      <c r="E20" s="2">
        <v>0.18044596912521399</v>
      </c>
      <c r="F20" s="2">
        <v>0.16256157635467999</v>
      </c>
      <c r="G20" s="2">
        <v>0.15847578347578301</v>
      </c>
      <c r="H20" s="2">
        <v>0.16118881118881101</v>
      </c>
      <c r="I20" s="2">
        <v>0.160537482319661</v>
      </c>
      <c r="J20" s="2">
        <v>0.17035157665820899</v>
      </c>
      <c r="K20" s="2">
        <v>0.17640807651434601</v>
      </c>
      <c r="L20" s="2">
        <v>0.19176136363636401</v>
      </c>
      <c r="M20" s="2">
        <v>0.21544295070665301</v>
      </c>
      <c r="N20" s="2">
        <v>0.238461538461538</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9.8328416912487702E-3</v>
      </c>
      <c r="C25" s="2">
        <v>3.3106134371957197E-2</v>
      </c>
      <c r="D25" s="2">
        <v>7.8228086710650305E-2</v>
      </c>
      <c r="E25" s="2">
        <v>6.0314685314685298E-2</v>
      </c>
      <c r="F25" s="2">
        <v>2.3083264633141001E-2</v>
      </c>
      <c r="G25" s="2">
        <v>6.5269943593875904E-2</v>
      </c>
      <c r="H25" s="2">
        <v>2.8744326777609699E-2</v>
      </c>
      <c r="I25" s="2">
        <v>-4.4117647058823503E-3</v>
      </c>
      <c r="J25" s="2">
        <v>4.4313146233382603E-2</v>
      </c>
      <c r="K25" s="2">
        <v>7.0721357850070702E-4</v>
      </c>
      <c r="L25" s="2">
        <v>1.34275618374558E-2</v>
      </c>
      <c r="M25" s="2">
        <v>3.06834030683403E-2</v>
      </c>
      <c r="N25" s="3">
        <v>9.1580502215657306E-2</v>
      </c>
      <c r="O25" s="3">
        <v>0.45329400196656799</v>
      </c>
    </row>
    <row r="26" spans="1:15" x14ac:dyDescent="0.3">
      <c r="A26" s="8" t="s">
        <v>69</v>
      </c>
      <c r="B26" s="2">
        <v>-7.9207920792079195E-2</v>
      </c>
      <c r="C26" s="2">
        <v>-9.6774193548387094E-2</v>
      </c>
      <c r="D26" s="2">
        <v>0.19047619047618999</v>
      </c>
      <c r="E26" s="2">
        <v>0.11</v>
      </c>
      <c r="F26" s="2">
        <v>9.90990990990991E-2</v>
      </c>
      <c r="G26" s="2">
        <v>1.63934426229508E-2</v>
      </c>
      <c r="H26" s="2">
        <v>0.120967741935484</v>
      </c>
      <c r="I26" s="2">
        <v>0.115107913669065</v>
      </c>
      <c r="J26" s="2">
        <v>8.3870967741935504E-2</v>
      </c>
      <c r="K26" s="2">
        <v>0.101190476190476</v>
      </c>
      <c r="L26" s="2">
        <v>0.18378378378378399</v>
      </c>
      <c r="M26" s="2">
        <v>0.22831050228310501</v>
      </c>
      <c r="N26" s="3">
        <v>0.73548387096774204</v>
      </c>
      <c r="O26" s="3">
        <v>1.66336633663366</v>
      </c>
    </row>
    <row r="27" spans="1:15" x14ac:dyDescent="0.3">
      <c r="A27" s="8" t="s">
        <v>70</v>
      </c>
      <c r="B27" s="2">
        <v>-6.3618290258449298E-2</v>
      </c>
      <c r="C27" s="2">
        <v>8.4925690021231404E-4</v>
      </c>
      <c r="D27" s="2">
        <v>1.3576580398812E-2</v>
      </c>
      <c r="E27" s="2">
        <v>-3.7672666387609899E-3</v>
      </c>
      <c r="F27" s="2">
        <v>-7.14285714285714E-3</v>
      </c>
      <c r="G27" s="2">
        <v>1.5234870926788E-2</v>
      </c>
      <c r="H27" s="2">
        <v>-1.04210087536474E-2</v>
      </c>
      <c r="I27" s="2">
        <v>-3.5804549283908998E-2</v>
      </c>
      <c r="J27" s="2">
        <v>1.5727391874180902E-2</v>
      </c>
      <c r="K27" s="2">
        <v>-2.1075268817204298E-2</v>
      </c>
      <c r="L27" s="2">
        <v>0</v>
      </c>
      <c r="M27" s="2">
        <v>4.39367311072056E-4</v>
      </c>
      <c r="N27" s="3">
        <v>-5.2424639580602901E-3</v>
      </c>
      <c r="O27" s="3">
        <v>-9.4632206759443296E-2</v>
      </c>
    </row>
    <row r="28" spans="1:15" x14ac:dyDescent="0.3">
      <c r="A28" s="8" t="s">
        <v>71</v>
      </c>
      <c r="B28" s="2">
        <v>-0.18002628120893599</v>
      </c>
      <c r="C28" s="2">
        <v>-9.7756410256410298E-2</v>
      </c>
      <c r="D28" s="2">
        <v>-6.5719360568383706E-2</v>
      </c>
      <c r="E28" s="2">
        <v>-0.12167300380228099</v>
      </c>
      <c r="F28" s="2">
        <v>-3.67965367965368E-2</v>
      </c>
      <c r="G28" s="2">
        <v>3.5955056179775298E-2</v>
      </c>
      <c r="H28" s="2">
        <v>-1.5184381778741899E-2</v>
      </c>
      <c r="I28" s="2">
        <v>3.5242290748898703E-2</v>
      </c>
      <c r="J28" s="2">
        <v>5.95744680851064E-2</v>
      </c>
      <c r="K28" s="2">
        <v>8.4337349397590397E-2</v>
      </c>
      <c r="L28" s="2">
        <v>0.157407407407407</v>
      </c>
      <c r="M28" s="2">
        <v>0.14080000000000001</v>
      </c>
      <c r="N28" s="3">
        <v>0.51702127659574504</v>
      </c>
      <c r="O28" s="3">
        <v>-6.30749014454665E-2</v>
      </c>
    </row>
    <row r="29" spans="1:15" x14ac:dyDescent="0.3">
      <c r="A29" s="11" t="s">
        <v>16</v>
      </c>
      <c r="B29" s="3">
        <v>-6.7137005006827497E-2</v>
      </c>
      <c r="C29" s="3">
        <v>-8.2947060258599693E-3</v>
      </c>
      <c r="D29" s="3">
        <v>2.3124231242312401E-2</v>
      </c>
      <c r="E29" s="3">
        <v>1.68309689829286E-3</v>
      </c>
      <c r="F29" s="3">
        <v>1.2001920307249201E-3</v>
      </c>
      <c r="G29" s="3">
        <v>3.2366339007432299E-2</v>
      </c>
      <c r="H29" s="3">
        <v>4.8769159312587098E-3</v>
      </c>
      <c r="I29" s="3">
        <v>-1.36353131499884E-2</v>
      </c>
      <c r="J29" s="3">
        <v>3.2099343955014098E-2</v>
      </c>
      <c r="K29" s="3">
        <v>2.49716231555051E-3</v>
      </c>
      <c r="L29" s="3">
        <v>3.125E-2</v>
      </c>
      <c r="M29" s="3">
        <v>4.0184453227931502E-2</v>
      </c>
      <c r="N29" s="3">
        <v>0.109887535145267</v>
      </c>
      <c r="O29" s="3">
        <v>7.8060992262175694E-2</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230</v>
      </c>
    </row>
    <row r="2" spans="1:14" ht="15.6" x14ac:dyDescent="0.3">
      <c r="A2" s="12" t="s">
        <v>224</v>
      </c>
    </row>
    <row r="3" spans="1:14" ht="15.6" x14ac:dyDescent="0.3">
      <c r="A3" s="12" t="s">
        <v>59</v>
      </c>
    </row>
    <row r="4" spans="1:14" ht="15.6" x14ac:dyDescent="0.3">
      <c r="A4" s="12" t="s">
        <v>33</v>
      </c>
    </row>
    <row r="5" spans="1:14" x14ac:dyDescent="0.3">
      <c r="A5" s="16" t="str">
        <f>HYPERLINK("#'Table of contents'!A114",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492</v>
      </c>
      <c r="C8" s="1">
        <v>495</v>
      </c>
      <c r="D8" s="1">
        <v>477</v>
      </c>
      <c r="E8" s="1">
        <v>515</v>
      </c>
      <c r="F8" s="1">
        <v>465</v>
      </c>
      <c r="G8" s="1">
        <v>487</v>
      </c>
      <c r="H8" s="1">
        <v>458</v>
      </c>
      <c r="I8" s="1">
        <v>399</v>
      </c>
      <c r="J8" s="1">
        <v>367</v>
      </c>
      <c r="K8" s="1">
        <v>387</v>
      </c>
      <c r="L8" s="1">
        <v>347</v>
      </c>
      <c r="M8" s="1">
        <v>351</v>
      </c>
      <c r="N8" s="1">
        <v>293</v>
      </c>
    </row>
    <row r="9" spans="1:14" x14ac:dyDescent="0.3">
      <c r="A9" s="7" t="s">
        <v>75</v>
      </c>
      <c r="B9" s="1">
        <v>2889</v>
      </c>
      <c r="C9" s="1">
        <v>2736</v>
      </c>
      <c r="D9" s="1">
        <v>2790</v>
      </c>
      <c r="E9" s="1">
        <v>2857</v>
      </c>
      <c r="F9" s="1">
        <v>2955</v>
      </c>
      <c r="G9" s="1">
        <v>2939</v>
      </c>
      <c r="H9" s="1">
        <v>3062</v>
      </c>
      <c r="I9" s="1">
        <v>3121</v>
      </c>
      <c r="J9" s="1">
        <v>3059</v>
      </c>
      <c r="K9" s="1">
        <v>3117</v>
      </c>
      <c r="L9" s="1">
        <v>3135</v>
      </c>
      <c r="M9" s="1">
        <v>3152</v>
      </c>
      <c r="N9" s="1">
        <v>3232</v>
      </c>
    </row>
    <row r="10" spans="1:14" x14ac:dyDescent="0.3">
      <c r="A10" s="7" t="s">
        <v>76</v>
      </c>
      <c r="B10" s="1">
        <v>151</v>
      </c>
      <c r="C10" s="1">
        <v>151</v>
      </c>
      <c r="D10" s="1">
        <v>151</v>
      </c>
      <c r="E10" s="1">
        <v>161</v>
      </c>
      <c r="F10" s="1">
        <v>173</v>
      </c>
      <c r="G10" s="1">
        <v>178</v>
      </c>
      <c r="H10" s="1">
        <v>201</v>
      </c>
      <c r="I10" s="1">
        <v>214</v>
      </c>
      <c r="J10" s="1">
        <v>217</v>
      </c>
      <c r="K10" s="1">
        <v>235</v>
      </c>
      <c r="L10" s="1">
        <v>209</v>
      </c>
      <c r="M10" s="1">
        <v>207</v>
      </c>
      <c r="N10" s="1">
        <v>230</v>
      </c>
    </row>
    <row r="11" spans="1:14" x14ac:dyDescent="0.3">
      <c r="A11" s="7" t="s">
        <v>77</v>
      </c>
      <c r="B11" s="1">
        <v>18</v>
      </c>
      <c r="C11" s="1">
        <v>12</v>
      </c>
      <c r="D11" s="1">
        <v>11</v>
      </c>
      <c r="E11" s="1">
        <v>12</v>
      </c>
      <c r="F11" s="1">
        <v>17</v>
      </c>
      <c r="G11" s="1">
        <v>19</v>
      </c>
      <c r="H11" s="1">
        <v>27</v>
      </c>
      <c r="I11" s="1">
        <v>30</v>
      </c>
      <c r="J11" s="1">
        <v>26</v>
      </c>
      <c r="K11" s="1">
        <v>24</v>
      </c>
      <c r="L11" s="1">
        <v>28</v>
      </c>
      <c r="M11" s="1">
        <v>27</v>
      </c>
      <c r="N11" s="1">
        <v>36</v>
      </c>
    </row>
    <row r="12" spans="1:14" x14ac:dyDescent="0.3">
      <c r="A12" s="7" t="s">
        <v>78</v>
      </c>
      <c r="B12" s="1">
        <v>653</v>
      </c>
      <c r="C12" s="1">
        <v>546</v>
      </c>
      <c r="D12" s="1">
        <v>468</v>
      </c>
      <c r="E12" s="1">
        <v>440</v>
      </c>
      <c r="F12" s="1">
        <v>406</v>
      </c>
      <c r="G12" s="1">
        <v>386</v>
      </c>
      <c r="H12" s="1">
        <v>389</v>
      </c>
      <c r="I12" s="1">
        <v>411</v>
      </c>
      <c r="J12" s="1">
        <v>438</v>
      </c>
      <c r="K12" s="1">
        <v>459</v>
      </c>
      <c r="L12" s="1">
        <v>530</v>
      </c>
      <c r="M12" s="1">
        <v>662</v>
      </c>
      <c r="N12" s="1">
        <v>788</v>
      </c>
    </row>
    <row r="13" spans="1:14" x14ac:dyDescent="0.3">
      <c r="A13" s="7" t="s">
        <v>79</v>
      </c>
      <c r="B13" s="1">
        <v>191</v>
      </c>
      <c r="C13" s="1">
        <v>159</v>
      </c>
      <c r="D13" s="1">
        <v>168</v>
      </c>
      <c r="E13" s="1">
        <v>174</v>
      </c>
      <c r="F13" s="1">
        <v>150</v>
      </c>
      <c r="G13" s="1">
        <v>162</v>
      </c>
      <c r="H13" s="1">
        <v>169</v>
      </c>
      <c r="I13" s="1">
        <v>152</v>
      </c>
      <c r="J13" s="1">
        <v>161</v>
      </c>
      <c r="K13" s="1">
        <v>183</v>
      </c>
      <c r="L13" s="1">
        <v>167</v>
      </c>
      <c r="M13" s="1">
        <v>155</v>
      </c>
      <c r="N13" s="1">
        <v>158</v>
      </c>
    </row>
    <row r="14" spans="1:14" x14ac:dyDescent="0.3">
      <c r="A14" s="10" t="s">
        <v>16</v>
      </c>
      <c r="B14" s="5">
        <v>4394</v>
      </c>
      <c r="C14" s="5">
        <v>4099</v>
      </c>
      <c r="D14" s="5">
        <v>4065</v>
      </c>
      <c r="E14" s="5">
        <v>4159</v>
      </c>
      <c r="F14" s="5">
        <v>4166</v>
      </c>
      <c r="G14" s="5">
        <v>4171</v>
      </c>
      <c r="H14" s="5">
        <v>4306</v>
      </c>
      <c r="I14" s="5">
        <v>4327</v>
      </c>
      <c r="J14" s="5">
        <v>4268</v>
      </c>
      <c r="K14" s="5">
        <v>4405</v>
      </c>
      <c r="L14" s="5">
        <v>4416</v>
      </c>
      <c r="M14" s="5">
        <v>4554</v>
      </c>
      <c r="N14" s="5">
        <v>4737</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0.13929784824462099</v>
      </c>
      <c r="C19" s="2">
        <v>0.146363098758131</v>
      </c>
      <c r="D19" s="2">
        <v>0.13955529549444101</v>
      </c>
      <c r="E19" s="2">
        <v>0.145768468723464</v>
      </c>
      <c r="F19" s="2">
        <v>0.12941831338714199</v>
      </c>
      <c r="G19" s="2">
        <v>0.13512763596004401</v>
      </c>
      <c r="H19" s="2">
        <v>0.123085192152647</v>
      </c>
      <c r="I19" s="2">
        <v>0.10685591858596701</v>
      </c>
      <c r="J19" s="2">
        <v>0.100741147405984</v>
      </c>
      <c r="K19" s="2">
        <v>0.103503610591067</v>
      </c>
      <c r="L19" s="2">
        <v>9.4012462747222997E-2</v>
      </c>
      <c r="M19" s="2">
        <v>9.4609164420485198E-2</v>
      </c>
      <c r="N19" s="2">
        <v>7.80292942743009E-2</v>
      </c>
    </row>
    <row r="20" spans="1:15" x14ac:dyDescent="0.3">
      <c r="A20" s="8" t="s">
        <v>75</v>
      </c>
      <c r="B20" s="2">
        <v>0.81795016987542501</v>
      </c>
      <c r="C20" s="2">
        <v>0.80898876404494402</v>
      </c>
      <c r="D20" s="2">
        <v>0.81626682270333495</v>
      </c>
      <c r="E20" s="2">
        <v>0.808661194452307</v>
      </c>
      <c r="F20" s="2">
        <v>0.82243250765377096</v>
      </c>
      <c r="G20" s="2">
        <v>0.81548279689234204</v>
      </c>
      <c r="H20" s="2">
        <v>0.82289707067992501</v>
      </c>
      <c r="I20" s="2">
        <v>0.83583288698446701</v>
      </c>
      <c r="J20" s="2">
        <v>0.83969256107603596</v>
      </c>
      <c r="K20" s="2">
        <v>0.83364535972185105</v>
      </c>
      <c r="L20" s="2">
        <v>0.84936331617447802</v>
      </c>
      <c r="M20" s="2">
        <v>0.84959568733153601</v>
      </c>
      <c r="N20" s="2">
        <v>0.86071904127829602</v>
      </c>
    </row>
    <row r="21" spans="1:15" x14ac:dyDescent="0.3">
      <c r="A21" s="8" t="s">
        <v>76</v>
      </c>
      <c r="B21" s="2">
        <v>4.2751981879954701E-2</v>
      </c>
      <c r="C21" s="2">
        <v>4.4648137196924897E-2</v>
      </c>
      <c r="D21" s="2">
        <v>4.4177881802223498E-2</v>
      </c>
      <c r="E21" s="2">
        <v>4.5570336824228702E-2</v>
      </c>
      <c r="F21" s="2">
        <v>4.8149178959087102E-2</v>
      </c>
      <c r="G21" s="2">
        <v>4.9389567147613798E-2</v>
      </c>
      <c r="H21" s="2">
        <v>5.4017737167428102E-2</v>
      </c>
      <c r="I21" s="2">
        <v>5.7311194429566101E-2</v>
      </c>
      <c r="J21" s="2">
        <v>5.9566291517979701E-2</v>
      </c>
      <c r="K21" s="2">
        <v>6.2851029687082102E-2</v>
      </c>
      <c r="L21" s="2">
        <v>5.6624221078298599E-2</v>
      </c>
      <c r="M21" s="2">
        <v>5.5795148247978398E-2</v>
      </c>
      <c r="N21" s="2">
        <v>6.12516644474035E-2</v>
      </c>
    </row>
    <row r="22" spans="1:15" x14ac:dyDescent="0.3">
      <c r="A22" s="8" t="s">
        <v>77</v>
      </c>
      <c r="B22" s="2">
        <v>2.0881670533642701E-2</v>
      </c>
      <c r="C22" s="2">
        <v>1.6736401673640201E-2</v>
      </c>
      <c r="D22" s="2">
        <v>1.70015455950541E-2</v>
      </c>
      <c r="E22" s="2">
        <v>1.91693290734824E-2</v>
      </c>
      <c r="F22" s="2">
        <v>2.96684118673647E-2</v>
      </c>
      <c r="G22" s="2">
        <v>3.35097001763668E-2</v>
      </c>
      <c r="H22" s="2">
        <v>4.6153846153846198E-2</v>
      </c>
      <c r="I22" s="2">
        <v>5.0590219224283299E-2</v>
      </c>
      <c r="J22" s="2">
        <v>4.1599999999999998E-2</v>
      </c>
      <c r="K22" s="2">
        <v>3.6036036036036001E-2</v>
      </c>
      <c r="L22" s="2">
        <v>3.8620689655172402E-2</v>
      </c>
      <c r="M22" s="2">
        <v>3.1990521327014201E-2</v>
      </c>
      <c r="N22" s="2">
        <v>3.6659877800407303E-2</v>
      </c>
    </row>
    <row r="23" spans="1:15" x14ac:dyDescent="0.3">
      <c r="A23" s="8" t="s">
        <v>78</v>
      </c>
      <c r="B23" s="2">
        <v>0.75754060324826</v>
      </c>
      <c r="C23" s="2">
        <v>0.76150627615062805</v>
      </c>
      <c r="D23" s="2">
        <v>0.72333848531684697</v>
      </c>
      <c r="E23" s="2">
        <v>0.70287539936102195</v>
      </c>
      <c r="F23" s="2">
        <v>0.70855148342059304</v>
      </c>
      <c r="G23" s="2">
        <v>0.68077601410934696</v>
      </c>
      <c r="H23" s="2">
        <v>0.66495726495726504</v>
      </c>
      <c r="I23" s="2">
        <v>0.693086003372681</v>
      </c>
      <c r="J23" s="2">
        <v>0.70079999999999998</v>
      </c>
      <c r="K23" s="2">
        <v>0.68918918918918903</v>
      </c>
      <c r="L23" s="2">
        <v>0.73103448275862104</v>
      </c>
      <c r="M23" s="2">
        <v>0.78436018957345999</v>
      </c>
      <c r="N23" s="2">
        <v>0.80244399185336002</v>
      </c>
    </row>
    <row r="24" spans="1:15" x14ac:dyDescent="0.3">
      <c r="A24" s="8" t="s">
        <v>79</v>
      </c>
      <c r="B24" s="2">
        <v>0.22157772621809699</v>
      </c>
      <c r="C24" s="2">
        <v>0.22175732217573199</v>
      </c>
      <c r="D24" s="2">
        <v>0.25965996908809902</v>
      </c>
      <c r="E24" s="2">
        <v>0.27795527156549499</v>
      </c>
      <c r="F24" s="2">
        <v>0.26178010471204199</v>
      </c>
      <c r="G24" s="2">
        <v>0.28571428571428598</v>
      </c>
      <c r="H24" s="2">
        <v>0.28888888888888897</v>
      </c>
      <c r="I24" s="2">
        <v>0.25632377740303502</v>
      </c>
      <c r="J24" s="2">
        <v>0.2576</v>
      </c>
      <c r="K24" s="2">
        <v>0.27477477477477502</v>
      </c>
      <c r="L24" s="2">
        <v>0.230344827586207</v>
      </c>
      <c r="M24" s="2">
        <v>0.18364928909952599</v>
      </c>
      <c r="N24" s="2">
        <v>0.16089613034623201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6.0975609756097598E-3</v>
      </c>
      <c r="C29" s="2">
        <v>-3.6363636363636397E-2</v>
      </c>
      <c r="D29" s="2">
        <v>7.9664570230607995E-2</v>
      </c>
      <c r="E29" s="2">
        <v>-9.7087378640776698E-2</v>
      </c>
      <c r="F29" s="2">
        <v>4.7311827956989197E-2</v>
      </c>
      <c r="G29" s="2">
        <v>-5.9548254620123198E-2</v>
      </c>
      <c r="H29" s="2">
        <v>-0.12882096069869001</v>
      </c>
      <c r="I29" s="2">
        <v>-8.02005012531328E-2</v>
      </c>
      <c r="J29" s="2">
        <v>5.4495912806539502E-2</v>
      </c>
      <c r="K29" s="2">
        <v>-0.10335917312661499</v>
      </c>
      <c r="L29" s="2">
        <v>1.1527377521613799E-2</v>
      </c>
      <c r="M29" s="2">
        <v>-0.16524216524216501</v>
      </c>
      <c r="N29" s="3">
        <v>-0.201634877384196</v>
      </c>
      <c r="O29" s="3">
        <v>-0.404471544715447</v>
      </c>
    </row>
    <row r="30" spans="1:15" x14ac:dyDescent="0.3">
      <c r="A30" s="8" t="s">
        <v>75</v>
      </c>
      <c r="B30" s="2">
        <v>-5.2959501557632398E-2</v>
      </c>
      <c r="C30" s="2">
        <v>1.9736842105263198E-2</v>
      </c>
      <c r="D30" s="2">
        <v>2.40143369175627E-2</v>
      </c>
      <c r="E30" s="2">
        <v>3.4301715085754303E-2</v>
      </c>
      <c r="F30" s="2">
        <v>-5.4145516074450102E-3</v>
      </c>
      <c r="G30" s="2">
        <v>4.1850969717591002E-2</v>
      </c>
      <c r="H30" s="2">
        <v>1.9268451992162001E-2</v>
      </c>
      <c r="I30" s="2">
        <v>-1.98654277475168E-2</v>
      </c>
      <c r="J30" s="2">
        <v>1.8960444589735202E-2</v>
      </c>
      <c r="K30" s="2">
        <v>5.7747834456207897E-3</v>
      </c>
      <c r="L30" s="2">
        <v>5.42264752791069E-3</v>
      </c>
      <c r="M30" s="2">
        <v>2.5380710659898501E-2</v>
      </c>
      <c r="N30" s="3">
        <v>5.6554429552141197E-2</v>
      </c>
      <c r="O30" s="3">
        <v>0.118726202838352</v>
      </c>
    </row>
    <row r="31" spans="1:15" x14ac:dyDescent="0.3">
      <c r="A31" s="8" t="s">
        <v>76</v>
      </c>
      <c r="B31" s="2">
        <v>0</v>
      </c>
      <c r="C31" s="2">
        <v>0</v>
      </c>
      <c r="D31" s="2">
        <v>6.6225165562913899E-2</v>
      </c>
      <c r="E31" s="2">
        <v>7.4534161490683204E-2</v>
      </c>
      <c r="F31" s="2">
        <v>2.8901734104046201E-2</v>
      </c>
      <c r="G31" s="2">
        <v>0.12921348314606701</v>
      </c>
      <c r="H31" s="2">
        <v>6.4676616915422896E-2</v>
      </c>
      <c r="I31" s="2">
        <v>1.4018691588785E-2</v>
      </c>
      <c r="J31" s="2">
        <v>8.2949308755760398E-2</v>
      </c>
      <c r="K31" s="2">
        <v>-0.11063829787234</v>
      </c>
      <c r="L31" s="2">
        <v>-9.5693779904306199E-3</v>
      </c>
      <c r="M31" s="2">
        <v>0.11111111111111099</v>
      </c>
      <c r="N31" s="3">
        <v>5.99078341013825E-2</v>
      </c>
      <c r="O31" s="3">
        <v>0.52317880794701999</v>
      </c>
    </row>
    <row r="32" spans="1:15" x14ac:dyDescent="0.3">
      <c r="A32" s="8" t="s">
        <v>77</v>
      </c>
      <c r="B32" s="2">
        <v>-0.33333333333333298</v>
      </c>
      <c r="C32" s="2">
        <v>-8.3333333333333301E-2</v>
      </c>
      <c r="D32" s="2">
        <v>9.0909090909090898E-2</v>
      </c>
      <c r="E32" s="2">
        <v>0.41666666666666702</v>
      </c>
      <c r="F32" s="2">
        <v>0.11764705882352899</v>
      </c>
      <c r="G32" s="2">
        <v>0.42105263157894701</v>
      </c>
      <c r="H32" s="2">
        <v>0.11111111111111099</v>
      </c>
      <c r="I32" s="2">
        <v>-0.133333333333333</v>
      </c>
      <c r="J32" s="2">
        <v>-7.69230769230769E-2</v>
      </c>
      <c r="K32" s="2">
        <v>0.16666666666666699</v>
      </c>
      <c r="L32" s="2">
        <v>-3.5714285714285698E-2</v>
      </c>
      <c r="M32" s="2">
        <v>0.33333333333333298</v>
      </c>
      <c r="N32" s="3">
        <v>0.38461538461538503</v>
      </c>
      <c r="O32" s="3">
        <v>1</v>
      </c>
    </row>
    <row r="33" spans="1:15" x14ac:dyDescent="0.3">
      <c r="A33" s="8" t="s">
        <v>78</v>
      </c>
      <c r="B33" s="2">
        <v>-0.16385911179172999</v>
      </c>
      <c r="C33" s="2">
        <v>-0.14285714285714299</v>
      </c>
      <c r="D33" s="2">
        <v>-5.9829059829059797E-2</v>
      </c>
      <c r="E33" s="2">
        <v>-7.7272727272727298E-2</v>
      </c>
      <c r="F33" s="2">
        <v>-4.9261083743842402E-2</v>
      </c>
      <c r="G33" s="2">
        <v>7.7720207253886E-3</v>
      </c>
      <c r="H33" s="2">
        <v>5.6555269922879202E-2</v>
      </c>
      <c r="I33" s="2">
        <v>6.5693430656934296E-2</v>
      </c>
      <c r="J33" s="2">
        <v>4.7945205479452101E-2</v>
      </c>
      <c r="K33" s="2">
        <v>0.154684095860566</v>
      </c>
      <c r="L33" s="2">
        <v>0.24905660377358499</v>
      </c>
      <c r="M33" s="2">
        <v>0.190332326283988</v>
      </c>
      <c r="N33" s="3">
        <v>0.79908675799086804</v>
      </c>
      <c r="O33" s="3">
        <v>0.20673813169984701</v>
      </c>
    </row>
    <row r="34" spans="1:15" x14ac:dyDescent="0.3">
      <c r="A34" s="8" t="s">
        <v>79</v>
      </c>
      <c r="B34" s="2">
        <v>-0.16753926701570701</v>
      </c>
      <c r="C34" s="2">
        <v>5.6603773584905703E-2</v>
      </c>
      <c r="D34" s="2">
        <v>3.5714285714285698E-2</v>
      </c>
      <c r="E34" s="2">
        <v>-0.13793103448275901</v>
      </c>
      <c r="F34" s="2">
        <v>0.08</v>
      </c>
      <c r="G34" s="2">
        <v>4.3209876543209902E-2</v>
      </c>
      <c r="H34" s="2">
        <v>-0.100591715976331</v>
      </c>
      <c r="I34" s="2">
        <v>5.9210526315789498E-2</v>
      </c>
      <c r="J34" s="2">
        <v>0.13664596273291901</v>
      </c>
      <c r="K34" s="2">
        <v>-8.7431693989070997E-2</v>
      </c>
      <c r="L34" s="2">
        <v>-7.1856287425149698E-2</v>
      </c>
      <c r="M34" s="2">
        <v>1.9354838709677399E-2</v>
      </c>
      <c r="N34" s="3">
        <v>-1.8633540372670801E-2</v>
      </c>
      <c r="O34" s="3">
        <v>-0.17277486910994799</v>
      </c>
    </row>
    <row r="35" spans="1:15" x14ac:dyDescent="0.3">
      <c r="A35" s="11" t="s">
        <v>16</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2.49716231555051E-3</v>
      </c>
      <c r="L35" s="3">
        <v>3.125E-2</v>
      </c>
      <c r="M35" s="3">
        <v>4.0184453227931502E-2</v>
      </c>
      <c r="N35" s="3">
        <v>0.109887535145267</v>
      </c>
      <c r="O35" s="3">
        <v>7.8060992262175694E-2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231</v>
      </c>
    </row>
    <row r="2" spans="1:14" ht="15.6" x14ac:dyDescent="0.3">
      <c r="A2" s="12" t="s">
        <v>224</v>
      </c>
    </row>
    <row r="3" spans="1:14" ht="15.6" x14ac:dyDescent="0.3">
      <c r="A3" s="12" t="s">
        <v>59</v>
      </c>
    </row>
    <row r="4" spans="1:14" ht="15.6" x14ac:dyDescent="0.3">
      <c r="A4" s="12" t="s">
        <v>55</v>
      </c>
    </row>
    <row r="5" spans="1:14" x14ac:dyDescent="0.3">
      <c r="A5" s="16" t="str">
        <f>HYPERLINK("#'Table of contents'!A115",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826</v>
      </c>
      <c r="C8" s="1">
        <v>791</v>
      </c>
      <c r="D8" s="1">
        <v>825</v>
      </c>
      <c r="E8" s="1">
        <v>845</v>
      </c>
      <c r="F8" s="1">
        <v>874</v>
      </c>
      <c r="G8" s="1">
        <v>902</v>
      </c>
      <c r="H8" s="1">
        <v>919</v>
      </c>
      <c r="I8" s="1">
        <v>908</v>
      </c>
      <c r="J8" s="1">
        <v>903</v>
      </c>
      <c r="K8" s="1">
        <v>928</v>
      </c>
      <c r="L8" s="1">
        <v>910</v>
      </c>
      <c r="M8" s="1">
        <v>984</v>
      </c>
      <c r="N8" s="1">
        <v>1043</v>
      </c>
    </row>
    <row r="9" spans="1:14" x14ac:dyDescent="0.3">
      <c r="A9" s="7" t="s">
        <v>83</v>
      </c>
      <c r="B9" s="1">
        <v>75</v>
      </c>
      <c r="C9" s="1">
        <v>82</v>
      </c>
      <c r="D9" s="1">
        <v>79</v>
      </c>
      <c r="E9" s="1">
        <v>94</v>
      </c>
      <c r="F9" s="1">
        <v>97</v>
      </c>
      <c r="G9" s="1">
        <v>90</v>
      </c>
      <c r="H9" s="1">
        <v>95</v>
      </c>
      <c r="I9" s="1">
        <v>101</v>
      </c>
      <c r="J9" s="1">
        <v>103</v>
      </c>
      <c r="K9" s="1">
        <v>111</v>
      </c>
      <c r="L9" s="1">
        <v>112</v>
      </c>
      <c r="M9" s="1">
        <v>117</v>
      </c>
      <c r="N9" s="1">
        <v>117</v>
      </c>
    </row>
    <row r="10" spans="1:14" x14ac:dyDescent="0.3">
      <c r="A10" s="7" t="s">
        <v>84</v>
      </c>
      <c r="B10" s="1">
        <v>120</v>
      </c>
      <c r="C10" s="1">
        <v>115</v>
      </c>
      <c r="D10" s="1">
        <v>120</v>
      </c>
      <c r="E10" s="1">
        <v>128</v>
      </c>
      <c r="F10" s="1">
        <v>132</v>
      </c>
      <c r="G10" s="1">
        <v>130</v>
      </c>
      <c r="H10" s="1">
        <v>141</v>
      </c>
      <c r="I10" s="1">
        <v>153</v>
      </c>
      <c r="J10" s="1">
        <v>156</v>
      </c>
      <c r="K10" s="1">
        <v>148</v>
      </c>
      <c r="L10" s="1">
        <v>162</v>
      </c>
      <c r="M10" s="1">
        <v>161</v>
      </c>
      <c r="N10" s="1">
        <v>153</v>
      </c>
    </row>
    <row r="11" spans="1:14" x14ac:dyDescent="0.3">
      <c r="A11" s="7" t="s">
        <v>85</v>
      </c>
      <c r="B11" s="1">
        <v>2145</v>
      </c>
      <c r="C11" s="1">
        <v>2058</v>
      </c>
      <c r="D11" s="1">
        <v>2057</v>
      </c>
      <c r="E11" s="1">
        <v>2137</v>
      </c>
      <c r="F11" s="1">
        <v>2148</v>
      </c>
      <c r="G11" s="1">
        <v>2124</v>
      </c>
      <c r="H11" s="1">
        <v>2194</v>
      </c>
      <c r="I11" s="1">
        <v>2192</v>
      </c>
      <c r="J11" s="1">
        <v>2109</v>
      </c>
      <c r="K11" s="1">
        <v>2167</v>
      </c>
      <c r="L11" s="1">
        <v>2157</v>
      </c>
      <c r="M11" s="1">
        <v>2100</v>
      </c>
      <c r="N11" s="1">
        <v>2079</v>
      </c>
    </row>
    <row r="12" spans="1:14" x14ac:dyDescent="0.3">
      <c r="A12" s="7" t="s">
        <v>86</v>
      </c>
      <c r="B12" s="1">
        <v>106</v>
      </c>
      <c r="C12" s="1">
        <v>115</v>
      </c>
      <c r="D12" s="1">
        <v>130</v>
      </c>
      <c r="E12" s="1">
        <v>139</v>
      </c>
      <c r="F12" s="1">
        <v>151</v>
      </c>
      <c r="G12" s="1">
        <v>158</v>
      </c>
      <c r="H12" s="1">
        <v>172</v>
      </c>
      <c r="I12" s="1">
        <v>172</v>
      </c>
      <c r="J12" s="1">
        <v>171</v>
      </c>
      <c r="K12" s="1">
        <v>179</v>
      </c>
      <c r="L12" s="1">
        <v>169</v>
      </c>
      <c r="M12" s="1">
        <v>178</v>
      </c>
      <c r="N12" s="1">
        <v>189</v>
      </c>
    </row>
    <row r="13" spans="1:14" x14ac:dyDescent="0.3">
      <c r="A13" s="7" t="s">
        <v>87</v>
      </c>
      <c r="B13" s="1">
        <v>260</v>
      </c>
      <c r="C13" s="1">
        <v>221</v>
      </c>
      <c r="D13" s="1">
        <v>207</v>
      </c>
      <c r="E13" s="1">
        <v>190</v>
      </c>
      <c r="F13" s="1">
        <v>191</v>
      </c>
      <c r="G13" s="1">
        <v>200</v>
      </c>
      <c r="H13" s="1">
        <v>200</v>
      </c>
      <c r="I13" s="1">
        <v>208</v>
      </c>
      <c r="J13" s="1">
        <v>201</v>
      </c>
      <c r="K13" s="1">
        <v>206</v>
      </c>
      <c r="L13" s="1">
        <v>181</v>
      </c>
      <c r="M13" s="1">
        <v>170</v>
      </c>
      <c r="N13" s="1">
        <v>174</v>
      </c>
    </row>
    <row r="14" spans="1:14" x14ac:dyDescent="0.3">
      <c r="A14" s="7" t="s">
        <v>88</v>
      </c>
      <c r="B14" s="1">
        <v>450</v>
      </c>
      <c r="C14" s="1">
        <v>359</v>
      </c>
      <c r="D14" s="1">
        <v>321</v>
      </c>
      <c r="E14" s="1">
        <v>286</v>
      </c>
      <c r="F14" s="1">
        <v>249</v>
      </c>
      <c r="G14" s="1">
        <v>223</v>
      </c>
      <c r="H14" s="1">
        <v>212</v>
      </c>
      <c r="I14" s="1">
        <v>205</v>
      </c>
      <c r="J14" s="1">
        <v>203</v>
      </c>
      <c r="K14" s="1">
        <v>214</v>
      </c>
      <c r="L14" s="1">
        <v>234</v>
      </c>
      <c r="M14" s="1">
        <v>288</v>
      </c>
      <c r="N14" s="1">
        <v>358</v>
      </c>
    </row>
    <row r="15" spans="1:14" x14ac:dyDescent="0.3">
      <c r="A15" s="7" t="s">
        <v>89</v>
      </c>
      <c r="B15" s="1">
        <v>49</v>
      </c>
      <c r="C15" s="1">
        <v>40</v>
      </c>
      <c r="D15" s="1">
        <v>34</v>
      </c>
      <c r="E15" s="1">
        <v>38</v>
      </c>
      <c r="F15" s="1">
        <v>34</v>
      </c>
      <c r="G15" s="1">
        <v>39</v>
      </c>
      <c r="H15" s="1">
        <v>40</v>
      </c>
      <c r="I15" s="1">
        <v>45</v>
      </c>
      <c r="J15" s="1">
        <v>51</v>
      </c>
      <c r="K15" s="1">
        <v>59</v>
      </c>
      <c r="L15" s="1">
        <v>71</v>
      </c>
      <c r="M15" s="1">
        <v>98</v>
      </c>
      <c r="N15" s="1">
        <v>115</v>
      </c>
    </row>
    <row r="16" spans="1:14" x14ac:dyDescent="0.3">
      <c r="A16" s="7" t="s">
        <v>90</v>
      </c>
      <c r="B16" s="1">
        <v>26</v>
      </c>
      <c r="C16" s="1">
        <v>19</v>
      </c>
      <c r="D16" s="1">
        <v>21</v>
      </c>
      <c r="E16" s="1">
        <v>22</v>
      </c>
      <c r="F16" s="1">
        <v>17</v>
      </c>
      <c r="G16" s="1">
        <v>15</v>
      </c>
      <c r="H16" s="1">
        <v>20</v>
      </c>
      <c r="I16" s="1">
        <v>20</v>
      </c>
      <c r="J16" s="1">
        <v>25</v>
      </c>
      <c r="K16" s="1">
        <v>27</v>
      </c>
      <c r="L16" s="1">
        <v>28</v>
      </c>
      <c r="M16" s="1">
        <v>22</v>
      </c>
      <c r="N16" s="1">
        <v>30</v>
      </c>
    </row>
    <row r="17" spans="1:14" x14ac:dyDescent="0.3">
      <c r="A17" s="7" t="s">
        <v>91</v>
      </c>
      <c r="B17" s="1">
        <v>192</v>
      </c>
      <c r="C17" s="1">
        <v>172</v>
      </c>
      <c r="D17" s="1">
        <v>162</v>
      </c>
      <c r="E17" s="1">
        <v>172</v>
      </c>
      <c r="F17" s="1">
        <v>174</v>
      </c>
      <c r="G17" s="1">
        <v>185</v>
      </c>
      <c r="H17" s="1">
        <v>184</v>
      </c>
      <c r="I17" s="1">
        <v>184</v>
      </c>
      <c r="J17" s="1">
        <v>189</v>
      </c>
      <c r="K17" s="1">
        <v>201</v>
      </c>
      <c r="L17" s="1">
        <v>201</v>
      </c>
      <c r="M17" s="1">
        <v>222</v>
      </c>
      <c r="N17" s="1">
        <v>225</v>
      </c>
    </row>
    <row r="18" spans="1:14" x14ac:dyDescent="0.3">
      <c r="A18" s="7" t="s">
        <v>92</v>
      </c>
      <c r="B18" s="1">
        <v>86</v>
      </c>
      <c r="C18" s="1">
        <v>83</v>
      </c>
      <c r="D18" s="1">
        <v>73</v>
      </c>
      <c r="E18" s="1">
        <v>78</v>
      </c>
      <c r="F18" s="1">
        <v>78</v>
      </c>
      <c r="G18" s="1">
        <v>83</v>
      </c>
      <c r="H18" s="1">
        <v>96</v>
      </c>
      <c r="I18" s="1">
        <v>107</v>
      </c>
      <c r="J18" s="1">
        <v>119</v>
      </c>
      <c r="K18" s="1">
        <v>123</v>
      </c>
      <c r="L18" s="1">
        <v>151</v>
      </c>
      <c r="M18" s="1">
        <v>177</v>
      </c>
      <c r="N18" s="1">
        <v>200</v>
      </c>
    </row>
    <row r="19" spans="1:14" x14ac:dyDescent="0.3">
      <c r="A19" s="7" t="s">
        <v>93</v>
      </c>
      <c r="B19" s="1">
        <v>59</v>
      </c>
      <c r="C19" s="1">
        <v>44</v>
      </c>
      <c r="D19" s="1">
        <v>36</v>
      </c>
      <c r="E19" s="1">
        <v>30</v>
      </c>
      <c r="F19" s="1">
        <v>21</v>
      </c>
      <c r="G19" s="1">
        <v>22</v>
      </c>
      <c r="H19" s="1">
        <v>33</v>
      </c>
      <c r="I19" s="1">
        <v>32</v>
      </c>
      <c r="J19" s="1">
        <v>38</v>
      </c>
      <c r="K19" s="1">
        <v>42</v>
      </c>
      <c r="L19" s="1">
        <v>40</v>
      </c>
      <c r="M19" s="1">
        <v>37</v>
      </c>
      <c r="N19" s="1">
        <v>54</v>
      </c>
    </row>
    <row r="20" spans="1:14" x14ac:dyDescent="0.3">
      <c r="A20" s="10" t="s">
        <v>16</v>
      </c>
      <c r="B20" s="5">
        <v>4394</v>
      </c>
      <c r="C20" s="5">
        <v>4099</v>
      </c>
      <c r="D20" s="5">
        <v>4065</v>
      </c>
      <c r="E20" s="5">
        <v>4159</v>
      </c>
      <c r="F20" s="5">
        <v>4166</v>
      </c>
      <c r="G20" s="5">
        <v>4171</v>
      </c>
      <c r="H20" s="5">
        <v>4306</v>
      </c>
      <c r="I20" s="5">
        <v>4327</v>
      </c>
      <c r="J20" s="5">
        <v>4268</v>
      </c>
      <c r="K20" s="5">
        <v>4405</v>
      </c>
      <c r="L20" s="5">
        <v>4416</v>
      </c>
      <c r="M20" s="5">
        <v>4554</v>
      </c>
      <c r="N20" s="5">
        <v>4737</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0.23386183465458699</v>
      </c>
      <c r="C25" s="2">
        <v>0.233885274985216</v>
      </c>
      <c r="D25" s="2">
        <v>0.24136922176711501</v>
      </c>
      <c r="E25" s="2">
        <v>0.239173506934616</v>
      </c>
      <c r="F25" s="2">
        <v>0.24325076537712201</v>
      </c>
      <c r="G25" s="2">
        <v>0.250277469478357</v>
      </c>
      <c r="H25" s="2">
        <v>0.24697661918839001</v>
      </c>
      <c r="I25" s="2">
        <v>0.24317086234601001</v>
      </c>
      <c r="J25" s="2">
        <v>0.247872632445786</v>
      </c>
      <c r="K25" s="2">
        <v>0.24819470446643499</v>
      </c>
      <c r="L25" s="2">
        <v>0.24654565158493599</v>
      </c>
      <c r="M25" s="2">
        <v>0.265229110512129</v>
      </c>
      <c r="N25" s="2">
        <v>0.27776298268974697</v>
      </c>
    </row>
    <row r="26" spans="1:14" x14ac:dyDescent="0.3">
      <c r="A26" s="8" t="s">
        <v>83</v>
      </c>
      <c r="B26" s="2">
        <v>2.1234428086070199E-2</v>
      </c>
      <c r="C26" s="2">
        <v>2.4246008279124799E-2</v>
      </c>
      <c r="D26" s="2">
        <v>2.3112931538911599E-2</v>
      </c>
      <c r="E26" s="2">
        <v>2.6606283611661501E-2</v>
      </c>
      <c r="F26" s="2">
        <v>2.6996938491511299E-2</v>
      </c>
      <c r="G26" s="2">
        <v>2.49722530521643E-2</v>
      </c>
      <c r="H26" s="2">
        <v>2.5530771298038199E-2</v>
      </c>
      <c r="I26" s="2">
        <v>2.7048741296197099E-2</v>
      </c>
      <c r="J26" s="2">
        <v>2.8273401043096301E-2</v>
      </c>
      <c r="K26" s="2">
        <v>2.9687082107515399E-2</v>
      </c>
      <c r="L26" s="2">
        <v>3.0344080195069099E-2</v>
      </c>
      <c r="M26" s="2">
        <v>3.15363881401617E-2</v>
      </c>
      <c r="N26" s="2">
        <v>3.1158455392809599E-2</v>
      </c>
    </row>
    <row r="27" spans="1:14" x14ac:dyDescent="0.3">
      <c r="A27" s="8" t="s">
        <v>84</v>
      </c>
      <c r="B27" s="2">
        <v>3.3975084937712299E-2</v>
      </c>
      <c r="C27" s="2">
        <v>3.40035481963335E-2</v>
      </c>
      <c r="D27" s="2">
        <v>3.51082504388531E-2</v>
      </c>
      <c r="E27" s="2">
        <v>3.6229833003113499E-2</v>
      </c>
      <c r="F27" s="2">
        <v>3.6738101864736999E-2</v>
      </c>
      <c r="G27" s="2">
        <v>3.6071032186459497E-2</v>
      </c>
      <c r="H27" s="2">
        <v>3.7893039505509298E-2</v>
      </c>
      <c r="I27" s="2">
        <v>4.09748259239422E-2</v>
      </c>
      <c r="J27" s="2">
        <v>4.2821850123524602E-2</v>
      </c>
      <c r="K27" s="2">
        <v>3.9582776143353801E-2</v>
      </c>
      <c r="L27" s="2">
        <v>4.3890544567867798E-2</v>
      </c>
      <c r="M27" s="2">
        <v>4.3396226415094302E-2</v>
      </c>
      <c r="N27" s="2">
        <v>4.0745672436751E-2</v>
      </c>
    </row>
    <row r="28" spans="1:14" x14ac:dyDescent="0.3">
      <c r="A28" s="8" t="s">
        <v>85</v>
      </c>
      <c r="B28" s="2">
        <v>0.60730464326160805</v>
      </c>
      <c r="C28" s="2">
        <v>0.60851567120047301</v>
      </c>
      <c r="D28" s="2">
        <v>0.60181392627267405</v>
      </c>
      <c r="E28" s="2">
        <v>0.60486838380979302</v>
      </c>
      <c r="F28" s="2">
        <v>0.59782911216253798</v>
      </c>
      <c r="G28" s="2">
        <v>0.58934517203107695</v>
      </c>
      <c r="H28" s="2">
        <v>0.58962644450416601</v>
      </c>
      <c r="I28" s="2">
        <v>0.58703802892340695</v>
      </c>
      <c r="J28" s="2">
        <v>0.578918473785342</v>
      </c>
      <c r="K28" s="2">
        <v>0.57956672907194395</v>
      </c>
      <c r="L28" s="2">
        <v>0.584394473042536</v>
      </c>
      <c r="M28" s="2">
        <v>0.56603773584905703</v>
      </c>
      <c r="N28" s="2">
        <v>0.55366178428761603</v>
      </c>
    </row>
    <row r="29" spans="1:14" x14ac:dyDescent="0.3">
      <c r="A29" s="8" t="s">
        <v>86</v>
      </c>
      <c r="B29" s="2">
        <v>3.0011325028312601E-2</v>
      </c>
      <c r="C29" s="2">
        <v>3.40035481963335E-2</v>
      </c>
      <c r="D29" s="2">
        <v>3.8033937975424197E-2</v>
      </c>
      <c r="E29" s="2">
        <v>3.9343334276818603E-2</v>
      </c>
      <c r="F29" s="2">
        <v>4.2026161981630901E-2</v>
      </c>
      <c r="G29" s="2">
        <v>4.38401775804661E-2</v>
      </c>
      <c r="H29" s="2">
        <v>4.6224133297500698E-2</v>
      </c>
      <c r="I29" s="2">
        <v>4.6063202999464398E-2</v>
      </c>
      <c r="J29" s="2">
        <v>4.6939335712325003E-2</v>
      </c>
      <c r="K29" s="2">
        <v>4.7873763038245497E-2</v>
      </c>
      <c r="L29" s="2">
        <v>4.5787049580059601E-2</v>
      </c>
      <c r="M29" s="2">
        <v>4.7978436657681901E-2</v>
      </c>
      <c r="N29" s="2">
        <v>5.0332889480692401E-2</v>
      </c>
    </row>
    <row r="30" spans="1:14" x14ac:dyDescent="0.3">
      <c r="A30" s="8" t="s">
        <v>87</v>
      </c>
      <c r="B30" s="2">
        <v>7.3612684031710104E-2</v>
      </c>
      <c r="C30" s="2">
        <v>6.5345949142519205E-2</v>
      </c>
      <c r="D30" s="2">
        <v>6.0561732007021599E-2</v>
      </c>
      <c r="E30" s="2">
        <v>5.3778658363996597E-2</v>
      </c>
      <c r="F30" s="2">
        <v>5.3158920122460297E-2</v>
      </c>
      <c r="G30" s="2">
        <v>5.5493895671476098E-2</v>
      </c>
      <c r="H30" s="2">
        <v>5.3748992206396097E-2</v>
      </c>
      <c r="I30" s="2">
        <v>5.5704338510980202E-2</v>
      </c>
      <c r="J30" s="2">
        <v>5.5174306889925903E-2</v>
      </c>
      <c r="K30" s="2">
        <v>5.5094945172506002E-2</v>
      </c>
      <c r="L30" s="2">
        <v>4.9038201029531298E-2</v>
      </c>
      <c r="M30" s="2">
        <v>4.5822102425875998E-2</v>
      </c>
      <c r="N30" s="2">
        <v>4.6338215712383501E-2</v>
      </c>
    </row>
    <row r="31" spans="1:14" x14ac:dyDescent="0.3">
      <c r="A31" s="8" t="s">
        <v>88</v>
      </c>
      <c r="B31" s="2">
        <v>0.522041763341067</v>
      </c>
      <c r="C31" s="2">
        <v>0.50069735006973504</v>
      </c>
      <c r="D31" s="2">
        <v>0.49613601236476002</v>
      </c>
      <c r="E31" s="2">
        <v>0.45686900958466498</v>
      </c>
      <c r="F31" s="2">
        <v>0.43455497382198999</v>
      </c>
      <c r="G31" s="2">
        <v>0.393298059964727</v>
      </c>
      <c r="H31" s="2">
        <v>0.36239316239316199</v>
      </c>
      <c r="I31" s="2">
        <v>0.34569983136593602</v>
      </c>
      <c r="J31" s="2">
        <v>0.32479999999999998</v>
      </c>
      <c r="K31" s="2">
        <v>0.32132132132132102</v>
      </c>
      <c r="L31" s="2">
        <v>0.322758620689655</v>
      </c>
      <c r="M31" s="2">
        <v>0.34123222748815202</v>
      </c>
      <c r="N31" s="2">
        <v>0.36456211812627298</v>
      </c>
    </row>
    <row r="32" spans="1:14" x14ac:dyDescent="0.3">
      <c r="A32" s="8" t="s">
        <v>89</v>
      </c>
      <c r="B32" s="2">
        <v>5.6844547563805102E-2</v>
      </c>
      <c r="C32" s="2">
        <v>5.5788005578800599E-2</v>
      </c>
      <c r="D32" s="2">
        <v>5.2550231839258103E-2</v>
      </c>
      <c r="E32" s="2">
        <v>6.0702875399360999E-2</v>
      </c>
      <c r="F32" s="2">
        <v>5.9336823734729503E-2</v>
      </c>
      <c r="G32" s="2">
        <v>6.8783068783068793E-2</v>
      </c>
      <c r="H32" s="2">
        <v>6.8376068376068397E-2</v>
      </c>
      <c r="I32" s="2">
        <v>7.5885328836425001E-2</v>
      </c>
      <c r="J32" s="2">
        <v>8.1600000000000006E-2</v>
      </c>
      <c r="K32" s="2">
        <v>8.8588588588588604E-2</v>
      </c>
      <c r="L32" s="2">
        <v>9.7931034482758597E-2</v>
      </c>
      <c r="M32" s="2">
        <v>0.116113744075829</v>
      </c>
      <c r="N32" s="2">
        <v>0.117107942973523</v>
      </c>
    </row>
    <row r="33" spans="1:15" x14ac:dyDescent="0.3">
      <c r="A33" s="8" t="s">
        <v>90</v>
      </c>
      <c r="B33" s="2">
        <v>3.01624129930394E-2</v>
      </c>
      <c r="C33" s="2">
        <v>2.6499302649930299E-2</v>
      </c>
      <c r="D33" s="2">
        <v>3.2457496136012398E-2</v>
      </c>
      <c r="E33" s="2">
        <v>3.5143769968051103E-2</v>
      </c>
      <c r="F33" s="2">
        <v>2.96684118673647E-2</v>
      </c>
      <c r="G33" s="2">
        <v>2.6455026455026499E-2</v>
      </c>
      <c r="H33" s="2">
        <v>3.4188034188034198E-2</v>
      </c>
      <c r="I33" s="2">
        <v>3.3726812816188903E-2</v>
      </c>
      <c r="J33" s="2">
        <v>0.04</v>
      </c>
      <c r="K33" s="2">
        <v>4.0540540540540501E-2</v>
      </c>
      <c r="L33" s="2">
        <v>3.8620689655172402E-2</v>
      </c>
      <c r="M33" s="2">
        <v>2.60663507109005E-2</v>
      </c>
      <c r="N33" s="2">
        <v>3.0549898167006099E-2</v>
      </c>
    </row>
    <row r="34" spans="1:15" x14ac:dyDescent="0.3">
      <c r="A34" s="8" t="s">
        <v>91</v>
      </c>
      <c r="B34" s="2">
        <v>0.222737819025522</v>
      </c>
      <c r="C34" s="2">
        <v>0.239888423988842</v>
      </c>
      <c r="D34" s="2">
        <v>0.25038639876352398</v>
      </c>
      <c r="E34" s="2">
        <v>0.27476038338658099</v>
      </c>
      <c r="F34" s="2">
        <v>0.30366492146596902</v>
      </c>
      <c r="G34" s="2">
        <v>0.32627865961199298</v>
      </c>
      <c r="H34" s="2">
        <v>0.31452991452991502</v>
      </c>
      <c r="I34" s="2">
        <v>0.31028667790893799</v>
      </c>
      <c r="J34" s="2">
        <v>0.3024</v>
      </c>
      <c r="K34" s="2">
        <v>0.30180180180180199</v>
      </c>
      <c r="L34" s="2">
        <v>0.27724137931034498</v>
      </c>
      <c r="M34" s="2">
        <v>0.26303317535545001</v>
      </c>
      <c r="N34" s="2">
        <v>0.22912423625254599</v>
      </c>
    </row>
    <row r="35" spans="1:15" x14ac:dyDescent="0.3">
      <c r="A35" s="8" t="s">
        <v>92</v>
      </c>
      <c r="B35" s="2">
        <v>9.9767981438515105E-2</v>
      </c>
      <c r="C35" s="2">
        <v>0.115760111576011</v>
      </c>
      <c r="D35" s="2">
        <v>0.112828438948995</v>
      </c>
      <c r="E35" s="2">
        <v>0.124600638977636</v>
      </c>
      <c r="F35" s="2">
        <v>0.13612565445026201</v>
      </c>
      <c r="G35" s="2">
        <v>0.14638447971781299</v>
      </c>
      <c r="H35" s="2">
        <v>0.16410256410256399</v>
      </c>
      <c r="I35" s="2">
        <v>0.18043844856661001</v>
      </c>
      <c r="J35" s="2">
        <v>0.19040000000000001</v>
      </c>
      <c r="K35" s="2">
        <v>0.18468468468468499</v>
      </c>
      <c r="L35" s="2">
        <v>0.20827586206896601</v>
      </c>
      <c r="M35" s="2">
        <v>0.20971563981042701</v>
      </c>
      <c r="N35" s="2">
        <v>0.203665987780041</v>
      </c>
    </row>
    <row r="36" spans="1:15" x14ac:dyDescent="0.3">
      <c r="A36" s="8" t="s">
        <v>93</v>
      </c>
      <c r="B36" s="2">
        <v>6.8445475638051007E-2</v>
      </c>
      <c r="C36" s="2">
        <v>6.13668061366806E-2</v>
      </c>
      <c r="D36" s="2">
        <v>5.5641421947449803E-2</v>
      </c>
      <c r="E36" s="2">
        <v>4.7923322683706103E-2</v>
      </c>
      <c r="F36" s="2">
        <v>3.6649214659685903E-2</v>
      </c>
      <c r="G36" s="2">
        <v>3.8800705467372097E-2</v>
      </c>
      <c r="H36" s="2">
        <v>5.6410256410256397E-2</v>
      </c>
      <c r="I36" s="2">
        <v>5.3962900505902203E-2</v>
      </c>
      <c r="J36" s="2">
        <v>6.08E-2</v>
      </c>
      <c r="K36" s="2">
        <v>6.3063063063063099E-2</v>
      </c>
      <c r="L36" s="2">
        <v>5.5172413793103399E-2</v>
      </c>
      <c r="M36" s="2">
        <v>4.3838862559241701E-2</v>
      </c>
      <c r="N36" s="2">
        <v>5.4989816700610997E-2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-4.2372881355932202E-2</v>
      </c>
      <c r="C41" s="2">
        <v>4.2983565107458897E-2</v>
      </c>
      <c r="D41" s="2">
        <v>2.4242424242424201E-2</v>
      </c>
      <c r="E41" s="2">
        <v>3.4319526627218898E-2</v>
      </c>
      <c r="F41" s="2">
        <v>3.20366132723112E-2</v>
      </c>
      <c r="G41" s="2">
        <v>1.8847006651884698E-2</v>
      </c>
      <c r="H41" s="2">
        <v>-1.1969532100108799E-2</v>
      </c>
      <c r="I41" s="2">
        <v>-5.5066079295154197E-3</v>
      </c>
      <c r="J41" s="2">
        <v>2.7685492801771901E-2</v>
      </c>
      <c r="K41" s="2">
        <v>-1.93965517241379E-2</v>
      </c>
      <c r="L41" s="2">
        <v>8.1318681318681293E-2</v>
      </c>
      <c r="M41" s="2">
        <v>5.99593495934959E-2</v>
      </c>
      <c r="N41" s="3">
        <v>0.15503875968992201</v>
      </c>
      <c r="O41" s="3">
        <v>0.26271186440678002</v>
      </c>
    </row>
    <row r="42" spans="1:15" x14ac:dyDescent="0.3">
      <c r="A42" s="8" t="s">
        <v>83</v>
      </c>
      <c r="B42" s="2">
        <v>9.3333333333333296E-2</v>
      </c>
      <c r="C42" s="2">
        <v>-3.65853658536585E-2</v>
      </c>
      <c r="D42" s="2">
        <v>0.189873417721519</v>
      </c>
      <c r="E42" s="2">
        <v>3.1914893617021302E-2</v>
      </c>
      <c r="F42" s="2">
        <v>-7.2164948453608199E-2</v>
      </c>
      <c r="G42" s="2">
        <v>5.5555555555555601E-2</v>
      </c>
      <c r="H42" s="2">
        <v>6.3157894736842093E-2</v>
      </c>
      <c r="I42" s="2">
        <v>1.9801980198019799E-2</v>
      </c>
      <c r="J42" s="2">
        <v>7.7669902912621394E-2</v>
      </c>
      <c r="K42" s="2">
        <v>9.0090090090090107E-3</v>
      </c>
      <c r="L42" s="2">
        <v>4.4642857142857102E-2</v>
      </c>
      <c r="M42" s="2">
        <v>0</v>
      </c>
      <c r="N42" s="3">
        <v>0.13592233009708701</v>
      </c>
      <c r="O42" s="3">
        <v>0.56000000000000005</v>
      </c>
    </row>
    <row r="43" spans="1:15" x14ac:dyDescent="0.3">
      <c r="A43" s="8" t="s">
        <v>84</v>
      </c>
      <c r="B43" s="2">
        <v>-4.1666666666666699E-2</v>
      </c>
      <c r="C43" s="2">
        <v>4.3478260869565202E-2</v>
      </c>
      <c r="D43" s="2">
        <v>6.6666666666666693E-2</v>
      </c>
      <c r="E43" s="2">
        <v>3.125E-2</v>
      </c>
      <c r="F43" s="2">
        <v>-1.5151515151515201E-2</v>
      </c>
      <c r="G43" s="2">
        <v>8.4615384615384606E-2</v>
      </c>
      <c r="H43" s="2">
        <v>8.5106382978723402E-2</v>
      </c>
      <c r="I43" s="2">
        <v>1.9607843137254902E-2</v>
      </c>
      <c r="J43" s="2">
        <v>-5.1282051282051301E-2</v>
      </c>
      <c r="K43" s="2">
        <v>9.45945945945946E-2</v>
      </c>
      <c r="L43" s="2">
        <v>-6.17283950617284E-3</v>
      </c>
      <c r="M43" s="2">
        <v>-4.9689440993788803E-2</v>
      </c>
      <c r="N43" s="3">
        <v>-1.9230769230769201E-2</v>
      </c>
      <c r="O43" s="3">
        <v>0.27500000000000002</v>
      </c>
    </row>
    <row r="44" spans="1:15" x14ac:dyDescent="0.3">
      <c r="A44" s="8" t="s">
        <v>85</v>
      </c>
      <c r="B44" s="2">
        <v>-4.05594405594406E-2</v>
      </c>
      <c r="C44" s="2">
        <v>-4.85908649173955E-4</v>
      </c>
      <c r="D44" s="2">
        <v>3.8891589693728697E-2</v>
      </c>
      <c r="E44" s="2">
        <v>5.1474029012634499E-3</v>
      </c>
      <c r="F44" s="2">
        <v>-1.11731843575419E-2</v>
      </c>
      <c r="G44" s="2">
        <v>3.2956685499058398E-2</v>
      </c>
      <c r="H44" s="2">
        <v>-9.1157702825888796E-4</v>
      </c>
      <c r="I44" s="2">
        <v>-3.7864963503649603E-2</v>
      </c>
      <c r="J44" s="2">
        <v>2.7501185395922199E-2</v>
      </c>
      <c r="K44" s="2">
        <v>-4.6146746654360899E-3</v>
      </c>
      <c r="L44" s="2">
        <v>-2.6425591098748299E-2</v>
      </c>
      <c r="M44" s="2">
        <v>-0.01</v>
      </c>
      <c r="N44" s="3">
        <v>-1.4224751066856301E-2</v>
      </c>
      <c r="O44" s="3">
        <v>-3.0769230769230799E-2</v>
      </c>
    </row>
    <row r="45" spans="1:15" x14ac:dyDescent="0.3">
      <c r="A45" s="8" t="s">
        <v>86</v>
      </c>
      <c r="B45" s="2">
        <v>8.4905660377358499E-2</v>
      </c>
      <c r="C45" s="2">
        <v>0.13043478260869601</v>
      </c>
      <c r="D45" s="2">
        <v>6.9230769230769207E-2</v>
      </c>
      <c r="E45" s="2">
        <v>8.6330935251798593E-2</v>
      </c>
      <c r="F45" s="2">
        <v>4.6357615894039701E-2</v>
      </c>
      <c r="G45" s="2">
        <v>8.8607594936708903E-2</v>
      </c>
      <c r="H45" s="2">
        <v>0</v>
      </c>
      <c r="I45" s="2">
        <v>-5.8139534883720903E-3</v>
      </c>
      <c r="J45" s="2">
        <v>4.6783625730994101E-2</v>
      </c>
      <c r="K45" s="2">
        <v>-5.5865921787709501E-2</v>
      </c>
      <c r="L45" s="2">
        <v>5.32544378698225E-2</v>
      </c>
      <c r="M45" s="2">
        <v>6.1797752808988797E-2</v>
      </c>
      <c r="N45" s="3">
        <v>0.105263157894737</v>
      </c>
      <c r="O45" s="3">
        <v>0.78301886792452802</v>
      </c>
    </row>
    <row r="46" spans="1:15" x14ac:dyDescent="0.3">
      <c r="A46" s="8" t="s">
        <v>87</v>
      </c>
      <c r="B46" s="2">
        <v>-0.15</v>
      </c>
      <c r="C46" s="2">
        <v>-6.3348416289592799E-2</v>
      </c>
      <c r="D46" s="2">
        <v>-8.2125603864734303E-2</v>
      </c>
      <c r="E46" s="2">
        <v>5.2631578947368403E-3</v>
      </c>
      <c r="F46" s="2">
        <v>4.7120418848167499E-2</v>
      </c>
      <c r="G46" s="2">
        <v>0</v>
      </c>
      <c r="H46" s="2">
        <v>0.04</v>
      </c>
      <c r="I46" s="2">
        <v>-3.3653846153846201E-2</v>
      </c>
      <c r="J46" s="2">
        <v>2.48756218905473E-2</v>
      </c>
      <c r="K46" s="2">
        <v>-0.121359223300971</v>
      </c>
      <c r="L46" s="2">
        <v>-6.0773480662983402E-2</v>
      </c>
      <c r="M46" s="2">
        <v>2.3529411764705899E-2</v>
      </c>
      <c r="N46" s="3">
        <v>-0.134328358208955</v>
      </c>
      <c r="O46" s="3">
        <v>-0.33076923076923098</v>
      </c>
    </row>
    <row r="47" spans="1:15" x14ac:dyDescent="0.3">
      <c r="A47" s="8" t="s">
        <v>88</v>
      </c>
      <c r="B47" s="2">
        <v>-0.202222222222222</v>
      </c>
      <c r="C47" s="2">
        <v>-0.105849582172702</v>
      </c>
      <c r="D47" s="2">
        <v>-0.109034267912773</v>
      </c>
      <c r="E47" s="2">
        <v>-0.12937062937062899</v>
      </c>
      <c r="F47" s="2">
        <v>-0.104417670682731</v>
      </c>
      <c r="G47" s="2">
        <v>-4.9327354260089697E-2</v>
      </c>
      <c r="H47" s="2">
        <v>-3.3018867924528301E-2</v>
      </c>
      <c r="I47" s="2">
        <v>-9.7560975609756097E-3</v>
      </c>
      <c r="J47" s="2">
        <v>5.4187192118226597E-2</v>
      </c>
      <c r="K47" s="2">
        <v>9.34579439252336E-2</v>
      </c>
      <c r="L47" s="2">
        <v>0.230769230769231</v>
      </c>
      <c r="M47" s="2">
        <v>0.243055555555556</v>
      </c>
      <c r="N47" s="3">
        <v>0.76354679802955705</v>
      </c>
      <c r="O47" s="3">
        <v>-0.20444444444444401</v>
      </c>
    </row>
    <row r="48" spans="1:15" x14ac:dyDescent="0.3">
      <c r="A48" s="8" t="s">
        <v>89</v>
      </c>
      <c r="B48" s="2">
        <v>-0.183673469387755</v>
      </c>
      <c r="C48" s="2">
        <v>-0.15</v>
      </c>
      <c r="D48" s="2">
        <v>0.11764705882352899</v>
      </c>
      <c r="E48" s="2">
        <v>-0.105263157894737</v>
      </c>
      <c r="F48" s="2">
        <v>0.14705882352941199</v>
      </c>
      <c r="G48" s="2">
        <v>2.5641025641025599E-2</v>
      </c>
      <c r="H48" s="2">
        <v>0.125</v>
      </c>
      <c r="I48" s="2">
        <v>0.133333333333333</v>
      </c>
      <c r="J48" s="2">
        <v>0.15686274509803899</v>
      </c>
      <c r="K48" s="2">
        <v>0.20338983050847501</v>
      </c>
      <c r="L48" s="2">
        <v>0.38028169014084501</v>
      </c>
      <c r="M48" s="2">
        <v>0.17346938775510201</v>
      </c>
      <c r="N48" s="3">
        <v>1.2549019607843099</v>
      </c>
      <c r="O48" s="3">
        <v>1.3469387755102</v>
      </c>
    </row>
    <row r="49" spans="1:15" x14ac:dyDescent="0.3">
      <c r="A49" s="8" t="s">
        <v>90</v>
      </c>
      <c r="B49" s="2">
        <v>-0.269230769230769</v>
      </c>
      <c r="C49" s="2">
        <v>0.105263157894737</v>
      </c>
      <c r="D49" s="2">
        <v>4.7619047619047603E-2</v>
      </c>
      <c r="E49" s="2">
        <v>-0.22727272727272699</v>
      </c>
      <c r="F49" s="2">
        <v>-0.11764705882352899</v>
      </c>
      <c r="G49" s="2">
        <v>0.33333333333333298</v>
      </c>
      <c r="H49" s="2">
        <v>0</v>
      </c>
      <c r="I49" s="2">
        <v>0.25</v>
      </c>
      <c r="J49" s="2">
        <v>0.08</v>
      </c>
      <c r="K49" s="2">
        <v>3.7037037037037E-2</v>
      </c>
      <c r="L49" s="2">
        <v>-0.214285714285714</v>
      </c>
      <c r="M49" s="2">
        <v>0.36363636363636398</v>
      </c>
      <c r="N49" s="3">
        <v>0.2</v>
      </c>
      <c r="O49" s="3">
        <v>0.15384615384615399</v>
      </c>
    </row>
    <row r="50" spans="1:15" x14ac:dyDescent="0.3">
      <c r="A50" s="8" t="s">
        <v>91</v>
      </c>
      <c r="B50" s="2">
        <v>-0.104166666666667</v>
      </c>
      <c r="C50" s="2">
        <v>-5.8139534883720902E-2</v>
      </c>
      <c r="D50" s="2">
        <v>6.1728395061728399E-2</v>
      </c>
      <c r="E50" s="2">
        <v>1.16279069767442E-2</v>
      </c>
      <c r="F50" s="2">
        <v>6.3218390804597693E-2</v>
      </c>
      <c r="G50" s="2">
        <v>-5.40540540540541E-3</v>
      </c>
      <c r="H50" s="2">
        <v>0</v>
      </c>
      <c r="I50" s="2">
        <v>2.7173913043478298E-2</v>
      </c>
      <c r="J50" s="2">
        <v>6.3492063492063502E-2</v>
      </c>
      <c r="K50" s="2">
        <v>0</v>
      </c>
      <c r="L50" s="2">
        <v>0.104477611940299</v>
      </c>
      <c r="M50" s="2">
        <v>1.35135135135135E-2</v>
      </c>
      <c r="N50" s="3">
        <v>0.19047619047618999</v>
      </c>
      <c r="O50" s="3">
        <v>0.171875</v>
      </c>
    </row>
    <row r="51" spans="1:15" x14ac:dyDescent="0.3">
      <c r="A51" s="8" t="s">
        <v>92</v>
      </c>
      <c r="B51" s="2">
        <v>-3.4883720930232599E-2</v>
      </c>
      <c r="C51" s="2">
        <v>-0.120481927710843</v>
      </c>
      <c r="D51" s="2">
        <v>6.8493150684931503E-2</v>
      </c>
      <c r="E51" s="2">
        <v>0</v>
      </c>
      <c r="F51" s="2">
        <v>6.4102564102564097E-2</v>
      </c>
      <c r="G51" s="2">
        <v>0.156626506024096</v>
      </c>
      <c r="H51" s="2">
        <v>0.114583333333333</v>
      </c>
      <c r="I51" s="2">
        <v>0.11214953271028</v>
      </c>
      <c r="J51" s="2">
        <v>3.3613445378151301E-2</v>
      </c>
      <c r="K51" s="2">
        <v>0.22764227642276399</v>
      </c>
      <c r="L51" s="2">
        <v>0.17218543046357601</v>
      </c>
      <c r="M51" s="2">
        <v>0.129943502824859</v>
      </c>
      <c r="N51" s="3">
        <v>0.68067226890756305</v>
      </c>
      <c r="O51" s="3">
        <v>1.32558139534884</v>
      </c>
    </row>
    <row r="52" spans="1:15" x14ac:dyDescent="0.3">
      <c r="A52" s="8" t="s">
        <v>93</v>
      </c>
      <c r="B52" s="2">
        <v>-0.25423728813559299</v>
      </c>
      <c r="C52" s="2">
        <v>-0.18181818181818199</v>
      </c>
      <c r="D52" s="2">
        <v>-0.16666666666666699</v>
      </c>
      <c r="E52" s="2">
        <v>-0.3</v>
      </c>
      <c r="F52" s="2">
        <v>4.7619047619047603E-2</v>
      </c>
      <c r="G52" s="2">
        <v>0.5</v>
      </c>
      <c r="H52" s="2">
        <v>-3.03030303030303E-2</v>
      </c>
      <c r="I52" s="2">
        <v>0.1875</v>
      </c>
      <c r="J52" s="2">
        <v>0.105263157894737</v>
      </c>
      <c r="K52" s="2">
        <v>-4.7619047619047603E-2</v>
      </c>
      <c r="L52" s="2">
        <v>-7.4999999999999997E-2</v>
      </c>
      <c r="M52" s="2">
        <v>0.45945945945945899</v>
      </c>
      <c r="N52" s="3">
        <v>0.42105263157894701</v>
      </c>
      <c r="O52" s="3">
        <v>-8.4745762711864403E-2</v>
      </c>
    </row>
    <row r="53" spans="1:15" x14ac:dyDescent="0.3">
      <c r="A53" s="11" t="s">
        <v>16</v>
      </c>
      <c r="B53" s="3">
        <v>-6.7137005006827497E-2</v>
      </c>
      <c r="C53" s="3">
        <v>-8.2947060258599693E-3</v>
      </c>
      <c r="D53" s="3">
        <v>2.3124231242312401E-2</v>
      </c>
      <c r="E53" s="3">
        <v>1.68309689829286E-3</v>
      </c>
      <c r="F53" s="3">
        <v>1.2001920307249201E-3</v>
      </c>
      <c r="G53" s="3">
        <v>3.2366339007432299E-2</v>
      </c>
      <c r="H53" s="3">
        <v>4.8769159312587098E-3</v>
      </c>
      <c r="I53" s="3">
        <v>-1.36353131499884E-2</v>
      </c>
      <c r="J53" s="3">
        <v>3.2099343955014098E-2</v>
      </c>
      <c r="K53" s="3">
        <v>2.49716231555051E-3</v>
      </c>
      <c r="L53" s="3">
        <v>3.125E-2</v>
      </c>
      <c r="M53" s="3">
        <v>4.0184453227931502E-2</v>
      </c>
      <c r="N53" s="3">
        <v>0.109887535145267</v>
      </c>
      <c r="O53" s="3">
        <v>7.8060992262175694E-2</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115</v>
      </c>
    </row>
    <row r="2" spans="1:14" ht="15.6" x14ac:dyDescent="0.3">
      <c r="A2" s="12" t="s">
        <v>116</v>
      </c>
    </row>
    <row r="3" spans="1:14" ht="15.6" x14ac:dyDescent="0.3">
      <c r="A3" s="12" t="s">
        <v>33</v>
      </c>
    </row>
    <row r="4" spans="1:14" x14ac:dyDescent="0.3">
      <c r="A4" s="15"/>
    </row>
    <row r="5" spans="1:14" x14ac:dyDescent="0.3">
      <c r="A5" s="16" t="str">
        <f>HYPERLINK("#'Table of contents'!A12",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358</v>
      </c>
      <c r="C8" s="1">
        <v>312</v>
      </c>
      <c r="D8" s="1">
        <v>316</v>
      </c>
      <c r="E8" s="1">
        <v>265</v>
      </c>
      <c r="F8" s="1">
        <v>224</v>
      </c>
      <c r="G8" s="1">
        <v>227</v>
      </c>
      <c r="H8" s="1">
        <v>188</v>
      </c>
      <c r="I8" s="1">
        <v>169</v>
      </c>
      <c r="J8" s="1">
        <v>134</v>
      </c>
      <c r="K8" s="1">
        <v>108</v>
      </c>
      <c r="L8" s="1">
        <v>32</v>
      </c>
      <c r="M8" s="1">
        <v>26</v>
      </c>
      <c r="N8" s="1">
        <v>27</v>
      </c>
    </row>
    <row r="9" spans="1:14" x14ac:dyDescent="0.3">
      <c r="A9" s="7" t="s">
        <v>14</v>
      </c>
      <c r="B9" s="1">
        <v>2356</v>
      </c>
      <c r="C9" s="1">
        <v>2180</v>
      </c>
      <c r="D9" s="1">
        <v>2157</v>
      </c>
      <c r="E9" s="1">
        <v>2207</v>
      </c>
      <c r="F9" s="1">
        <v>2292</v>
      </c>
      <c r="G9" s="1">
        <v>2289</v>
      </c>
      <c r="H9" s="1">
        <v>2373</v>
      </c>
      <c r="I9" s="1">
        <v>2424</v>
      </c>
      <c r="J9" s="1">
        <v>2496</v>
      </c>
      <c r="K9" s="1">
        <v>2621</v>
      </c>
      <c r="L9" s="1">
        <v>2390</v>
      </c>
      <c r="M9" s="1">
        <v>2417</v>
      </c>
      <c r="N9" s="1">
        <v>2529</v>
      </c>
    </row>
    <row r="10" spans="1:14" x14ac:dyDescent="0.3">
      <c r="A10" s="7" t="s">
        <v>15</v>
      </c>
      <c r="B10" s="1">
        <v>185</v>
      </c>
      <c r="C10" s="1">
        <v>189</v>
      </c>
      <c r="D10" s="1">
        <v>200</v>
      </c>
      <c r="E10" s="1">
        <v>198</v>
      </c>
      <c r="F10" s="1">
        <v>178</v>
      </c>
      <c r="G10" s="1">
        <v>182</v>
      </c>
      <c r="H10" s="1">
        <v>194</v>
      </c>
      <c r="I10" s="1">
        <v>215</v>
      </c>
      <c r="J10" s="1">
        <v>241</v>
      </c>
      <c r="K10" s="1">
        <v>223</v>
      </c>
      <c r="L10" s="1">
        <v>197</v>
      </c>
      <c r="M10" s="1">
        <v>206</v>
      </c>
      <c r="N10" s="1">
        <v>240</v>
      </c>
    </row>
    <row r="11" spans="1:14" x14ac:dyDescent="0.3">
      <c r="A11" s="10" t="s">
        <v>16</v>
      </c>
      <c r="B11" s="5">
        <v>2899</v>
      </c>
      <c r="C11" s="5">
        <v>2681</v>
      </c>
      <c r="D11" s="5">
        <v>2673</v>
      </c>
      <c r="E11" s="5">
        <v>2670</v>
      </c>
      <c r="F11" s="5">
        <v>2694</v>
      </c>
      <c r="G11" s="5">
        <v>2698</v>
      </c>
      <c r="H11" s="5">
        <v>2755</v>
      </c>
      <c r="I11" s="5">
        <v>2808</v>
      </c>
      <c r="J11" s="5">
        <v>2871</v>
      </c>
      <c r="K11" s="5">
        <v>2952</v>
      </c>
      <c r="L11" s="5">
        <v>2619</v>
      </c>
      <c r="M11" s="5">
        <v>2649</v>
      </c>
      <c r="N11" s="5">
        <v>2796</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0.12349085891686799</v>
      </c>
      <c r="C16" s="2">
        <v>0.116374487131667</v>
      </c>
      <c r="D16" s="2">
        <v>0.11821922933034</v>
      </c>
      <c r="E16" s="2">
        <v>9.9250936329587994E-2</v>
      </c>
      <c r="F16" s="2">
        <v>8.3147735708982901E-2</v>
      </c>
      <c r="G16" s="2">
        <v>8.4136397331356597E-2</v>
      </c>
      <c r="H16" s="2">
        <v>6.8239564428312194E-2</v>
      </c>
      <c r="I16" s="2">
        <v>6.0185185185185203E-2</v>
      </c>
      <c r="J16" s="2">
        <v>4.6673632880529399E-2</v>
      </c>
      <c r="K16" s="2">
        <v>3.65853658536585E-2</v>
      </c>
      <c r="L16" s="2">
        <v>1.22184039709813E-2</v>
      </c>
      <c r="M16" s="2">
        <v>9.8150245375613395E-3</v>
      </c>
      <c r="N16" s="2">
        <v>9.6566523605150206E-3</v>
      </c>
    </row>
    <row r="17" spans="1:15" x14ac:dyDescent="0.3">
      <c r="A17" s="8" t="s">
        <v>14</v>
      </c>
      <c r="B17" s="2">
        <v>0.81269403242497396</v>
      </c>
      <c r="C17" s="2">
        <v>0.81312942931741905</v>
      </c>
      <c r="D17" s="2">
        <v>0.80695847362513995</v>
      </c>
      <c r="E17" s="2">
        <v>0.826591760299625</v>
      </c>
      <c r="F17" s="2">
        <v>0.85077951002227203</v>
      </c>
      <c r="G17" s="2">
        <v>0.84840622683469202</v>
      </c>
      <c r="H17" s="2">
        <v>0.86134301270417402</v>
      </c>
      <c r="I17" s="2">
        <v>0.86324786324786296</v>
      </c>
      <c r="J17" s="2">
        <v>0.86938349007314497</v>
      </c>
      <c r="K17" s="2">
        <v>0.88787262872628703</v>
      </c>
      <c r="L17" s="2">
        <v>0.91256204658266504</v>
      </c>
      <c r="M17" s="2">
        <v>0.91241978104945298</v>
      </c>
      <c r="N17" s="2">
        <v>0.90450643776824002</v>
      </c>
    </row>
    <row r="18" spans="1:15" x14ac:dyDescent="0.3">
      <c r="A18" s="8" t="s">
        <v>15</v>
      </c>
      <c r="B18" s="2">
        <v>6.3815108658157996E-2</v>
      </c>
      <c r="C18" s="2">
        <v>7.0496083550913802E-2</v>
      </c>
      <c r="D18" s="2">
        <v>7.4822297044519301E-2</v>
      </c>
      <c r="E18" s="2">
        <v>7.4157303370786506E-2</v>
      </c>
      <c r="F18" s="2">
        <v>6.6072754268745398E-2</v>
      </c>
      <c r="G18" s="2">
        <v>6.7457375833951103E-2</v>
      </c>
      <c r="H18" s="2">
        <v>7.0417422867513596E-2</v>
      </c>
      <c r="I18" s="2">
        <v>7.6566951566951605E-2</v>
      </c>
      <c r="J18" s="2">
        <v>8.3942877046325304E-2</v>
      </c>
      <c r="K18" s="2">
        <v>7.5542005420054195E-2</v>
      </c>
      <c r="L18" s="2">
        <v>7.5219549446353604E-2</v>
      </c>
      <c r="M18" s="2">
        <v>7.7765194412986002E-2</v>
      </c>
      <c r="N18" s="2">
        <v>8.5836909871244593E-2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-0.12849162011173201</v>
      </c>
      <c r="C23" s="2">
        <v>1.2820512820512799E-2</v>
      </c>
      <c r="D23" s="2">
        <v>-0.161392405063291</v>
      </c>
      <c r="E23" s="2">
        <v>-0.15471698113207499</v>
      </c>
      <c r="F23" s="2">
        <v>1.33928571428571E-2</v>
      </c>
      <c r="G23" s="2">
        <v>-0.171806167400881</v>
      </c>
      <c r="H23" s="2">
        <v>-0.10106382978723399</v>
      </c>
      <c r="I23" s="2">
        <v>-0.207100591715976</v>
      </c>
      <c r="J23" s="2">
        <v>-0.19402985074626899</v>
      </c>
      <c r="K23" s="2">
        <v>-0.70370370370370405</v>
      </c>
      <c r="L23" s="2">
        <v>-0.1875</v>
      </c>
      <c r="M23" s="2">
        <v>3.8461538461538498E-2</v>
      </c>
      <c r="N23" s="3">
        <v>-0.79850746268656703</v>
      </c>
      <c r="O23" s="3">
        <v>-0.92458100558659195</v>
      </c>
    </row>
    <row r="24" spans="1:15" x14ac:dyDescent="0.3">
      <c r="A24" s="8" t="s">
        <v>14</v>
      </c>
      <c r="B24" s="2">
        <v>-7.4702886247877798E-2</v>
      </c>
      <c r="C24" s="2">
        <v>-1.05504587155963E-2</v>
      </c>
      <c r="D24" s="2">
        <v>2.3180343069077399E-2</v>
      </c>
      <c r="E24" s="2">
        <v>3.85138196647032E-2</v>
      </c>
      <c r="F24" s="2">
        <v>-1.3089005235602099E-3</v>
      </c>
      <c r="G24" s="2">
        <v>3.6697247706422E-2</v>
      </c>
      <c r="H24" s="2">
        <v>2.1491782553729501E-2</v>
      </c>
      <c r="I24" s="2">
        <v>2.9702970297029702E-2</v>
      </c>
      <c r="J24" s="2">
        <v>5.0080128205128201E-2</v>
      </c>
      <c r="K24" s="2">
        <v>-8.8134299885539905E-2</v>
      </c>
      <c r="L24" s="2">
        <v>1.12970711297071E-2</v>
      </c>
      <c r="M24" s="2">
        <v>4.6338436077782402E-2</v>
      </c>
      <c r="N24" s="3">
        <v>1.3221153846153799E-2</v>
      </c>
      <c r="O24" s="3">
        <v>7.3429541595925296E-2</v>
      </c>
    </row>
    <row r="25" spans="1:15" x14ac:dyDescent="0.3">
      <c r="A25" s="8" t="s">
        <v>15</v>
      </c>
      <c r="B25" s="2">
        <v>2.1621621621621599E-2</v>
      </c>
      <c r="C25" s="2">
        <v>5.8201058201058198E-2</v>
      </c>
      <c r="D25" s="2">
        <v>-0.01</v>
      </c>
      <c r="E25" s="2">
        <v>-0.10101010101010099</v>
      </c>
      <c r="F25" s="2">
        <v>2.2471910112359501E-2</v>
      </c>
      <c r="G25" s="2">
        <v>6.5934065934065894E-2</v>
      </c>
      <c r="H25" s="2">
        <v>0.108247422680412</v>
      </c>
      <c r="I25" s="2">
        <v>0.12093023255814001</v>
      </c>
      <c r="J25" s="2">
        <v>-7.4688796680497896E-2</v>
      </c>
      <c r="K25" s="2">
        <v>-0.116591928251121</v>
      </c>
      <c r="L25" s="2">
        <v>4.5685279187817299E-2</v>
      </c>
      <c r="M25" s="2">
        <v>0.16504854368932001</v>
      </c>
      <c r="N25" s="3">
        <v>-4.1493775933610002E-3</v>
      </c>
      <c r="O25" s="3">
        <v>0.29729729729729698</v>
      </c>
    </row>
    <row r="26" spans="1:15" x14ac:dyDescent="0.3">
      <c r="A26" s="11" t="s">
        <v>16</v>
      </c>
      <c r="B26" s="3">
        <v>-7.5198344256640196E-2</v>
      </c>
      <c r="C26" s="3">
        <v>-2.98396120850429E-3</v>
      </c>
      <c r="D26" s="3">
        <v>-1.12233445566779E-3</v>
      </c>
      <c r="E26" s="3">
        <v>8.9887640449438193E-3</v>
      </c>
      <c r="F26" s="3">
        <v>1.4847809948032699E-3</v>
      </c>
      <c r="G26" s="3">
        <v>2.1126760563380299E-2</v>
      </c>
      <c r="H26" s="3">
        <v>1.9237749546279499E-2</v>
      </c>
      <c r="I26" s="3">
        <v>2.2435897435897401E-2</v>
      </c>
      <c r="J26" s="3">
        <v>2.8213166144200601E-2</v>
      </c>
      <c r="K26" s="3">
        <v>-0.11280487804878001</v>
      </c>
      <c r="L26" s="3">
        <v>1.1454753722795001E-2</v>
      </c>
      <c r="M26" s="3">
        <v>5.5492638731596801E-2</v>
      </c>
      <c r="N26" s="3">
        <v>-2.6123301985370901E-2</v>
      </c>
      <c r="O26" s="3">
        <v>-3.5529492928596099E-2</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117</v>
      </c>
    </row>
    <row r="2" spans="1:14" ht="15.6" x14ac:dyDescent="0.3">
      <c r="A2" s="12" t="s">
        <v>116</v>
      </c>
    </row>
    <row r="3" spans="1:14" ht="15.6" x14ac:dyDescent="0.3">
      <c r="A3" s="12" t="s">
        <v>47</v>
      </c>
    </row>
    <row r="4" spans="1:14" x14ac:dyDescent="0.3">
      <c r="A4" s="15"/>
    </row>
    <row r="5" spans="1:14" x14ac:dyDescent="0.3">
      <c r="A5" s="16" t="str">
        <f>HYPERLINK("#'Table of contents'!A13",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1414</v>
      </c>
      <c r="C8" s="1">
        <v>1343</v>
      </c>
      <c r="D8" s="1">
        <v>1345</v>
      </c>
      <c r="E8" s="1">
        <v>1370</v>
      </c>
      <c r="F8" s="1">
        <v>1365</v>
      </c>
      <c r="G8" s="1">
        <v>1376</v>
      </c>
      <c r="H8" s="1">
        <v>1401</v>
      </c>
      <c r="I8" s="1">
        <v>1394</v>
      </c>
      <c r="J8" s="1">
        <v>1414</v>
      </c>
      <c r="K8" s="1">
        <v>1452</v>
      </c>
      <c r="L8" s="1">
        <v>1289</v>
      </c>
      <c r="M8" s="1">
        <v>1275</v>
      </c>
      <c r="N8" s="1">
        <v>1354</v>
      </c>
    </row>
    <row r="9" spans="1:14" x14ac:dyDescent="0.3">
      <c r="A9" s="7" t="s">
        <v>45</v>
      </c>
      <c r="B9" s="1">
        <v>1485</v>
      </c>
      <c r="C9" s="1">
        <v>1338</v>
      </c>
      <c r="D9" s="1">
        <v>1328</v>
      </c>
      <c r="E9" s="1">
        <v>1300</v>
      </c>
      <c r="F9" s="1">
        <v>1329</v>
      </c>
      <c r="G9" s="1">
        <v>1322</v>
      </c>
      <c r="H9" s="1">
        <v>1354</v>
      </c>
      <c r="I9" s="1">
        <v>1414</v>
      </c>
      <c r="J9" s="1">
        <v>1457</v>
      </c>
      <c r="K9" s="1">
        <v>1500</v>
      </c>
      <c r="L9" s="1">
        <v>1330</v>
      </c>
      <c r="M9" s="1">
        <v>1374</v>
      </c>
      <c r="N9" s="1">
        <v>1442</v>
      </c>
    </row>
    <row r="10" spans="1:14" x14ac:dyDescent="0.3">
      <c r="A10" s="10" t="s">
        <v>16</v>
      </c>
      <c r="B10" s="5">
        <v>2899</v>
      </c>
      <c r="C10" s="5">
        <v>2681</v>
      </c>
      <c r="D10" s="5">
        <v>2673</v>
      </c>
      <c r="E10" s="5">
        <v>2670</v>
      </c>
      <c r="F10" s="5">
        <v>2694</v>
      </c>
      <c r="G10" s="5">
        <v>2698</v>
      </c>
      <c r="H10" s="5">
        <v>2755</v>
      </c>
      <c r="I10" s="5">
        <v>2808</v>
      </c>
      <c r="J10" s="5">
        <v>2871</v>
      </c>
      <c r="K10" s="5">
        <v>2952</v>
      </c>
      <c r="L10" s="5">
        <v>2619</v>
      </c>
      <c r="M10" s="5">
        <v>2649</v>
      </c>
      <c r="N10" s="5">
        <v>2796</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0.48775439806829901</v>
      </c>
      <c r="C15" s="2">
        <v>0.50093248787765798</v>
      </c>
      <c r="D15" s="2">
        <v>0.503179947624392</v>
      </c>
      <c r="E15" s="2">
        <v>0.51310861423220999</v>
      </c>
      <c r="F15" s="2">
        <v>0.50668151447661502</v>
      </c>
      <c r="G15" s="2">
        <v>0.51000741289844298</v>
      </c>
      <c r="H15" s="2">
        <v>0.50852994555353903</v>
      </c>
      <c r="I15" s="2">
        <v>0.49643874643874603</v>
      </c>
      <c r="J15" s="2">
        <v>0.49251132009752702</v>
      </c>
      <c r="K15" s="2">
        <v>0.491869918699187</v>
      </c>
      <c r="L15" s="2">
        <v>0.49217258495609001</v>
      </c>
      <c r="M15" s="2">
        <v>0.48131370328425799</v>
      </c>
      <c r="N15" s="2">
        <v>0.48426323319027198</v>
      </c>
    </row>
    <row r="16" spans="1:14" x14ac:dyDescent="0.3">
      <c r="A16" s="8" t="s">
        <v>45</v>
      </c>
      <c r="B16" s="2">
        <v>0.51224560193170099</v>
      </c>
      <c r="C16" s="2">
        <v>0.49906751212234202</v>
      </c>
      <c r="D16" s="2">
        <v>0.496820052375608</v>
      </c>
      <c r="E16" s="2">
        <v>0.48689138576779001</v>
      </c>
      <c r="F16" s="2">
        <v>0.49331848552338498</v>
      </c>
      <c r="G16" s="2">
        <v>0.48999258710155702</v>
      </c>
      <c r="H16" s="2">
        <v>0.49147005444646102</v>
      </c>
      <c r="I16" s="2">
        <v>0.50356125356125403</v>
      </c>
      <c r="J16" s="2">
        <v>0.50748867990247304</v>
      </c>
      <c r="K16" s="2">
        <v>0.50813008130081305</v>
      </c>
      <c r="L16" s="2">
        <v>0.50782741504391005</v>
      </c>
      <c r="M16" s="2">
        <v>0.51868629671574196</v>
      </c>
      <c r="N16" s="2">
        <v>0.51573676680972802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-5.0212164073550197E-2</v>
      </c>
      <c r="C21" s="2">
        <v>1.4892032762472099E-3</v>
      </c>
      <c r="D21" s="2">
        <v>1.8587360594795502E-2</v>
      </c>
      <c r="E21" s="2">
        <v>-3.6496350364963498E-3</v>
      </c>
      <c r="F21" s="2">
        <v>8.0586080586080595E-3</v>
      </c>
      <c r="G21" s="2">
        <v>1.8168604651162799E-2</v>
      </c>
      <c r="H21" s="2">
        <v>-4.9964311206281203E-3</v>
      </c>
      <c r="I21" s="2">
        <v>1.43472022955524E-2</v>
      </c>
      <c r="J21" s="2">
        <v>2.68741159830269E-2</v>
      </c>
      <c r="K21" s="2">
        <v>-0.112258953168044</v>
      </c>
      <c r="L21" s="2">
        <v>-1.0861132660977499E-2</v>
      </c>
      <c r="M21" s="2">
        <v>6.1960784313725502E-2</v>
      </c>
      <c r="N21" s="3">
        <v>-4.2432814710042399E-2</v>
      </c>
      <c r="O21" s="3">
        <v>-4.2432814710042399E-2</v>
      </c>
    </row>
    <row r="22" spans="1:15" x14ac:dyDescent="0.3">
      <c r="A22" s="8" t="s">
        <v>45</v>
      </c>
      <c r="B22" s="2">
        <v>-9.8989898989899003E-2</v>
      </c>
      <c r="C22" s="2">
        <v>-7.4738415545590403E-3</v>
      </c>
      <c r="D22" s="2">
        <v>-2.1084337349397599E-2</v>
      </c>
      <c r="E22" s="2">
        <v>2.2307692307692299E-2</v>
      </c>
      <c r="F22" s="2">
        <v>-5.2671181339352903E-3</v>
      </c>
      <c r="G22" s="2">
        <v>2.4205748865355502E-2</v>
      </c>
      <c r="H22" s="2">
        <v>4.4313146233382603E-2</v>
      </c>
      <c r="I22" s="2">
        <v>3.0410183875530399E-2</v>
      </c>
      <c r="J22" s="2">
        <v>2.9512697323267001E-2</v>
      </c>
      <c r="K22" s="2">
        <v>-0.11333333333333299</v>
      </c>
      <c r="L22" s="2">
        <v>3.3082706766917297E-2</v>
      </c>
      <c r="M22" s="2">
        <v>4.9490538573507999E-2</v>
      </c>
      <c r="N22" s="3">
        <v>-1.0295126973232699E-2</v>
      </c>
      <c r="O22" s="3">
        <v>-2.8956228956228999E-2</v>
      </c>
    </row>
    <row r="23" spans="1:15" x14ac:dyDescent="0.3">
      <c r="A23" s="11" t="s">
        <v>16</v>
      </c>
      <c r="B23" s="3">
        <v>-7.5198344256640196E-2</v>
      </c>
      <c r="C23" s="3">
        <v>-2.98396120850429E-3</v>
      </c>
      <c r="D23" s="3">
        <v>-1.12233445566779E-3</v>
      </c>
      <c r="E23" s="3">
        <v>8.9887640449438193E-3</v>
      </c>
      <c r="F23" s="3">
        <v>1.4847809948032699E-3</v>
      </c>
      <c r="G23" s="3">
        <v>2.1126760563380299E-2</v>
      </c>
      <c r="H23" s="3">
        <v>1.9237749546279499E-2</v>
      </c>
      <c r="I23" s="3">
        <v>2.2435897435897401E-2</v>
      </c>
      <c r="J23" s="3">
        <v>2.8213166144200601E-2</v>
      </c>
      <c r="K23" s="3">
        <v>-0.11280487804878001</v>
      </c>
      <c r="L23" s="3">
        <v>1.1454753722795001E-2</v>
      </c>
      <c r="M23" s="3">
        <v>5.5492638731596801E-2</v>
      </c>
      <c r="N23" s="3">
        <v>-2.6123301985370901E-2</v>
      </c>
      <c r="O23" s="3">
        <v>-3.5529492928596099E-2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118</v>
      </c>
    </row>
    <row r="2" spans="1:14" ht="15.6" x14ac:dyDescent="0.3">
      <c r="A2" s="12" t="s">
        <v>116</v>
      </c>
    </row>
    <row r="3" spans="1:14" ht="15.6" x14ac:dyDescent="0.3">
      <c r="A3" s="12" t="s">
        <v>55</v>
      </c>
    </row>
    <row r="4" spans="1:14" x14ac:dyDescent="0.3">
      <c r="A4" s="15"/>
    </row>
    <row r="5" spans="1:14" x14ac:dyDescent="0.3">
      <c r="A5" s="16" t="str">
        <f>HYPERLINK("#'Table of contents'!A14",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740</v>
      </c>
      <c r="C8" s="1">
        <v>616</v>
      </c>
      <c r="D8" s="1">
        <v>583</v>
      </c>
      <c r="E8" s="1">
        <v>549</v>
      </c>
      <c r="F8" s="1">
        <v>529</v>
      </c>
      <c r="G8" s="1">
        <v>511</v>
      </c>
      <c r="H8" s="1">
        <v>515</v>
      </c>
      <c r="I8" s="1">
        <v>506</v>
      </c>
      <c r="J8" s="1">
        <v>510</v>
      </c>
      <c r="K8" s="1">
        <v>518</v>
      </c>
      <c r="L8" s="1">
        <v>474</v>
      </c>
      <c r="M8" s="1">
        <v>491</v>
      </c>
      <c r="N8" s="1">
        <v>532</v>
      </c>
    </row>
    <row r="9" spans="1:14" x14ac:dyDescent="0.3">
      <c r="A9" s="7" t="s">
        <v>49</v>
      </c>
      <c r="B9" s="1">
        <v>43</v>
      </c>
      <c r="C9" s="1">
        <v>38</v>
      </c>
      <c r="D9" s="1">
        <v>37</v>
      </c>
      <c r="E9" s="1">
        <v>39</v>
      </c>
      <c r="F9" s="1">
        <v>31</v>
      </c>
      <c r="G9" s="1">
        <v>32</v>
      </c>
      <c r="H9" s="1">
        <v>28</v>
      </c>
      <c r="I9" s="1">
        <v>28</v>
      </c>
      <c r="J9" s="1">
        <v>32</v>
      </c>
      <c r="K9" s="1">
        <v>31</v>
      </c>
      <c r="L9" s="1">
        <v>24</v>
      </c>
      <c r="M9" s="1">
        <v>22</v>
      </c>
      <c r="N9" s="1">
        <v>32</v>
      </c>
    </row>
    <row r="10" spans="1:14" x14ac:dyDescent="0.3">
      <c r="A10" s="7" t="s">
        <v>50</v>
      </c>
      <c r="B10" s="1">
        <v>70</v>
      </c>
      <c r="C10" s="1">
        <v>80</v>
      </c>
      <c r="D10" s="1">
        <v>78</v>
      </c>
      <c r="E10" s="1">
        <v>85</v>
      </c>
      <c r="F10" s="1">
        <v>95</v>
      </c>
      <c r="G10" s="1">
        <v>101</v>
      </c>
      <c r="H10" s="1">
        <v>101</v>
      </c>
      <c r="I10" s="1">
        <v>102</v>
      </c>
      <c r="J10" s="1">
        <v>99</v>
      </c>
      <c r="K10" s="1">
        <v>103</v>
      </c>
      <c r="L10" s="1">
        <v>96</v>
      </c>
      <c r="M10" s="1">
        <v>94</v>
      </c>
      <c r="N10" s="1">
        <v>101</v>
      </c>
    </row>
    <row r="11" spans="1:14" x14ac:dyDescent="0.3">
      <c r="A11" s="7" t="s">
        <v>51</v>
      </c>
      <c r="B11" s="1">
        <v>1802</v>
      </c>
      <c r="C11" s="1">
        <v>1743</v>
      </c>
      <c r="D11" s="1">
        <v>1787</v>
      </c>
      <c r="E11" s="1">
        <v>1827</v>
      </c>
      <c r="F11" s="1">
        <v>1879</v>
      </c>
      <c r="G11" s="1">
        <v>1897</v>
      </c>
      <c r="H11" s="1">
        <v>1943</v>
      </c>
      <c r="I11" s="1">
        <v>1985</v>
      </c>
      <c r="J11" s="1">
        <v>2035</v>
      </c>
      <c r="K11" s="1">
        <v>2090</v>
      </c>
      <c r="L11" s="1">
        <v>1841</v>
      </c>
      <c r="M11" s="1">
        <v>1860</v>
      </c>
      <c r="N11" s="1">
        <v>1953</v>
      </c>
    </row>
    <row r="12" spans="1:14" x14ac:dyDescent="0.3">
      <c r="A12" s="7" t="s">
        <v>52</v>
      </c>
      <c r="B12" s="1">
        <v>60</v>
      </c>
      <c r="C12" s="1">
        <v>60</v>
      </c>
      <c r="D12" s="1">
        <v>60</v>
      </c>
      <c r="E12" s="1">
        <v>61</v>
      </c>
      <c r="F12" s="1">
        <v>62</v>
      </c>
      <c r="G12" s="1">
        <v>60</v>
      </c>
      <c r="H12" s="1">
        <v>68</v>
      </c>
      <c r="I12" s="1">
        <v>67</v>
      </c>
      <c r="J12" s="1">
        <v>72</v>
      </c>
      <c r="K12" s="1">
        <v>82</v>
      </c>
      <c r="L12" s="1">
        <v>81</v>
      </c>
      <c r="M12" s="1">
        <v>85</v>
      </c>
      <c r="N12" s="1">
        <v>92</v>
      </c>
    </row>
    <row r="13" spans="1:14" x14ac:dyDescent="0.3">
      <c r="A13" s="7" t="s">
        <v>53</v>
      </c>
      <c r="B13" s="1">
        <v>184</v>
      </c>
      <c r="C13" s="1">
        <v>144</v>
      </c>
      <c r="D13" s="1">
        <v>128</v>
      </c>
      <c r="E13" s="1">
        <v>109</v>
      </c>
      <c r="F13" s="1">
        <v>98</v>
      </c>
      <c r="G13" s="1">
        <v>97</v>
      </c>
      <c r="H13" s="1">
        <v>100</v>
      </c>
      <c r="I13" s="1">
        <v>120</v>
      </c>
      <c r="J13" s="1">
        <v>123</v>
      </c>
      <c r="K13" s="1">
        <v>128</v>
      </c>
      <c r="L13" s="1">
        <v>103</v>
      </c>
      <c r="M13" s="1">
        <v>97</v>
      </c>
      <c r="N13" s="1">
        <v>86</v>
      </c>
    </row>
    <row r="14" spans="1:14" x14ac:dyDescent="0.3">
      <c r="A14" s="10" t="s">
        <v>16</v>
      </c>
      <c r="B14" s="5">
        <v>2899</v>
      </c>
      <c r="C14" s="5">
        <v>2681</v>
      </c>
      <c r="D14" s="5">
        <v>2673</v>
      </c>
      <c r="E14" s="5">
        <v>2670</v>
      </c>
      <c r="F14" s="5">
        <v>2694</v>
      </c>
      <c r="G14" s="5">
        <v>2698</v>
      </c>
      <c r="H14" s="5">
        <v>2755</v>
      </c>
      <c r="I14" s="5">
        <v>2808</v>
      </c>
      <c r="J14" s="5">
        <v>2871</v>
      </c>
      <c r="K14" s="5">
        <v>2952</v>
      </c>
      <c r="L14" s="5">
        <v>2619</v>
      </c>
      <c r="M14" s="5">
        <v>2649</v>
      </c>
      <c r="N14" s="5">
        <v>2796</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0.25526043463263198</v>
      </c>
      <c r="C19" s="2">
        <v>0.22976501305482999</v>
      </c>
      <c r="D19" s="2">
        <v>0.218106995884774</v>
      </c>
      <c r="E19" s="2">
        <v>0.20561797752809</v>
      </c>
      <c r="F19" s="2">
        <v>0.196362286562732</v>
      </c>
      <c r="G19" s="2">
        <v>0.189399555226093</v>
      </c>
      <c r="H19" s="2">
        <v>0.18693284936479099</v>
      </c>
      <c r="I19" s="2">
        <v>0.18019943019942999</v>
      </c>
      <c r="J19" s="2">
        <v>0.17763845350052199</v>
      </c>
      <c r="K19" s="2">
        <v>0.17547425474254699</v>
      </c>
      <c r="L19" s="2">
        <v>0.18098510882016</v>
      </c>
      <c r="M19" s="2">
        <v>0.185352963382408</v>
      </c>
      <c r="N19" s="2">
        <v>0.19027181688125899</v>
      </c>
    </row>
    <row r="20" spans="1:15" x14ac:dyDescent="0.3">
      <c r="A20" s="8" t="s">
        <v>49</v>
      </c>
      <c r="B20" s="2">
        <v>1.4832700931355599E-2</v>
      </c>
      <c r="C20" s="2">
        <v>1.4173815740395401E-2</v>
      </c>
      <c r="D20" s="2">
        <v>1.38421249532361E-2</v>
      </c>
      <c r="E20" s="2">
        <v>1.46067415730337E-2</v>
      </c>
      <c r="F20" s="2">
        <v>1.15070527097253E-2</v>
      </c>
      <c r="G20" s="2">
        <v>1.18606375092661E-2</v>
      </c>
      <c r="H20" s="2">
        <v>1.01633393829401E-2</v>
      </c>
      <c r="I20" s="2">
        <v>9.9715099715099696E-3</v>
      </c>
      <c r="J20" s="2">
        <v>1.11459421804249E-2</v>
      </c>
      <c r="K20" s="2">
        <v>1.0501355013550101E-2</v>
      </c>
      <c r="L20" s="2">
        <v>9.1638029782359701E-3</v>
      </c>
      <c r="M20" s="2">
        <v>8.3050207625519103E-3</v>
      </c>
      <c r="N20" s="2">
        <v>1.1444921316166E-2</v>
      </c>
    </row>
    <row r="21" spans="1:15" x14ac:dyDescent="0.3">
      <c r="A21" s="8" t="s">
        <v>50</v>
      </c>
      <c r="B21" s="2">
        <v>2.4146257330113802E-2</v>
      </c>
      <c r="C21" s="2">
        <v>2.9839612085042901E-2</v>
      </c>
      <c r="D21" s="2">
        <v>2.9180695847362499E-2</v>
      </c>
      <c r="E21" s="2">
        <v>3.1835205992509399E-2</v>
      </c>
      <c r="F21" s="2">
        <v>3.5263548626577601E-2</v>
      </c>
      <c r="G21" s="2">
        <v>3.7435137138621198E-2</v>
      </c>
      <c r="H21" s="2">
        <v>3.6660617059891099E-2</v>
      </c>
      <c r="I21" s="2">
        <v>3.63247863247863E-2</v>
      </c>
      <c r="J21" s="2">
        <v>3.4482758620689703E-2</v>
      </c>
      <c r="K21" s="2">
        <v>3.4891598915989197E-2</v>
      </c>
      <c r="L21" s="2">
        <v>3.6655211912943901E-2</v>
      </c>
      <c r="M21" s="2">
        <v>3.5485088712721803E-2</v>
      </c>
      <c r="N21" s="2">
        <v>3.6123032904148797E-2</v>
      </c>
    </row>
    <row r="22" spans="1:15" x14ac:dyDescent="0.3">
      <c r="A22" s="8" t="s">
        <v>51</v>
      </c>
      <c r="B22" s="2">
        <v>0.62159365298378799</v>
      </c>
      <c r="C22" s="2">
        <v>0.65013054830287198</v>
      </c>
      <c r="D22" s="2">
        <v>0.66853722409278005</v>
      </c>
      <c r="E22" s="2">
        <v>0.68426966292134805</v>
      </c>
      <c r="F22" s="2">
        <v>0.69747587230883401</v>
      </c>
      <c r="G22" s="2">
        <v>0.70311341734618205</v>
      </c>
      <c r="H22" s="2">
        <v>0.70526315789473704</v>
      </c>
      <c r="I22" s="2">
        <v>0.70690883190883202</v>
      </c>
      <c r="J22" s="2">
        <v>0.70881226053639801</v>
      </c>
      <c r="K22" s="2">
        <v>0.70799457994579995</v>
      </c>
      <c r="L22" s="2">
        <v>0.70294005345551702</v>
      </c>
      <c r="M22" s="2">
        <v>0.70215175537938801</v>
      </c>
      <c r="N22" s="2">
        <v>0.69849785407725296</v>
      </c>
    </row>
    <row r="23" spans="1:15" x14ac:dyDescent="0.3">
      <c r="A23" s="8" t="s">
        <v>52</v>
      </c>
      <c r="B23" s="2">
        <v>2.06967919972404E-2</v>
      </c>
      <c r="C23" s="2">
        <v>2.2379709063782199E-2</v>
      </c>
      <c r="D23" s="2">
        <v>2.2446689113355799E-2</v>
      </c>
      <c r="E23" s="2">
        <v>2.28464419475655E-2</v>
      </c>
      <c r="F23" s="2">
        <v>2.3014105419450599E-2</v>
      </c>
      <c r="G23" s="2">
        <v>2.2238695329873999E-2</v>
      </c>
      <c r="H23" s="2">
        <v>2.4682395644283098E-2</v>
      </c>
      <c r="I23" s="2">
        <v>2.3860398860398899E-2</v>
      </c>
      <c r="J23" s="2">
        <v>2.5078369905956101E-2</v>
      </c>
      <c r="K23" s="2">
        <v>2.7777777777777801E-2</v>
      </c>
      <c r="L23" s="2">
        <v>3.09278350515464E-2</v>
      </c>
      <c r="M23" s="2">
        <v>3.2087580218950501E-2</v>
      </c>
      <c r="N23" s="2">
        <v>3.29041487839771E-2</v>
      </c>
    </row>
    <row r="24" spans="1:15" x14ac:dyDescent="0.3">
      <c r="A24" s="8" t="s">
        <v>53</v>
      </c>
      <c r="B24" s="2">
        <v>6.3470162124870597E-2</v>
      </c>
      <c r="C24" s="2">
        <v>5.3711301753077201E-2</v>
      </c>
      <c r="D24" s="2">
        <v>4.78862701084923E-2</v>
      </c>
      <c r="E24" s="2">
        <v>4.0823970037453201E-2</v>
      </c>
      <c r="F24" s="2">
        <v>3.6377134372680003E-2</v>
      </c>
      <c r="G24" s="2">
        <v>3.5952557449962903E-2</v>
      </c>
      <c r="H24" s="2">
        <v>3.6297640653357499E-2</v>
      </c>
      <c r="I24" s="2">
        <v>4.2735042735042701E-2</v>
      </c>
      <c r="J24" s="2">
        <v>4.2842215256008398E-2</v>
      </c>
      <c r="K24" s="2">
        <v>4.3360433604336002E-2</v>
      </c>
      <c r="L24" s="2">
        <v>3.9327987781595998E-2</v>
      </c>
      <c r="M24" s="2">
        <v>3.6617591543978902E-2</v>
      </c>
      <c r="N24" s="2">
        <v>3.0758226037195999E-2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-0.16756756756756799</v>
      </c>
      <c r="C29" s="2">
        <v>-5.3571428571428603E-2</v>
      </c>
      <c r="D29" s="2">
        <v>-5.8319039451114899E-2</v>
      </c>
      <c r="E29" s="2">
        <v>-3.6429872495446297E-2</v>
      </c>
      <c r="F29" s="2">
        <v>-3.40264650283554E-2</v>
      </c>
      <c r="G29" s="2">
        <v>7.8277886497064592E-3</v>
      </c>
      <c r="H29" s="2">
        <v>-1.7475728155339799E-2</v>
      </c>
      <c r="I29" s="2">
        <v>7.9051383399209498E-3</v>
      </c>
      <c r="J29" s="2">
        <v>1.5686274509803901E-2</v>
      </c>
      <c r="K29" s="2">
        <v>-8.4942084942084897E-2</v>
      </c>
      <c r="L29" s="2">
        <v>3.58649789029536E-2</v>
      </c>
      <c r="M29" s="2">
        <v>8.3503054989816694E-2</v>
      </c>
      <c r="N29" s="3">
        <v>4.3137254901960798E-2</v>
      </c>
      <c r="O29" s="3">
        <v>-0.28108108108108099</v>
      </c>
    </row>
    <row r="30" spans="1:15" x14ac:dyDescent="0.3">
      <c r="A30" s="8" t="s">
        <v>49</v>
      </c>
      <c r="B30" s="2">
        <v>-0.116279069767442</v>
      </c>
      <c r="C30" s="2">
        <v>-2.6315789473684199E-2</v>
      </c>
      <c r="D30" s="2">
        <v>5.4054054054054099E-2</v>
      </c>
      <c r="E30" s="2">
        <v>-0.20512820512820501</v>
      </c>
      <c r="F30" s="2">
        <v>3.2258064516128997E-2</v>
      </c>
      <c r="G30" s="2">
        <v>-0.125</v>
      </c>
      <c r="H30" s="2">
        <v>0</v>
      </c>
      <c r="I30" s="2">
        <v>0.14285714285714299</v>
      </c>
      <c r="J30" s="2">
        <v>-3.125E-2</v>
      </c>
      <c r="K30" s="2">
        <v>-0.225806451612903</v>
      </c>
      <c r="L30" s="2">
        <v>-8.3333333333333301E-2</v>
      </c>
      <c r="M30" s="2">
        <v>0.45454545454545497</v>
      </c>
      <c r="N30" s="3">
        <v>0</v>
      </c>
      <c r="O30" s="3">
        <v>-0.25581395348837199</v>
      </c>
    </row>
    <row r="31" spans="1:15" x14ac:dyDescent="0.3">
      <c r="A31" s="8" t="s">
        <v>50</v>
      </c>
      <c r="B31" s="2">
        <v>0.14285714285714299</v>
      </c>
      <c r="C31" s="2">
        <v>-2.5000000000000001E-2</v>
      </c>
      <c r="D31" s="2">
        <v>8.9743589743589702E-2</v>
      </c>
      <c r="E31" s="2">
        <v>0.11764705882352899</v>
      </c>
      <c r="F31" s="2">
        <v>6.3157894736842093E-2</v>
      </c>
      <c r="G31" s="2">
        <v>0</v>
      </c>
      <c r="H31" s="2">
        <v>9.9009900990098994E-3</v>
      </c>
      <c r="I31" s="2">
        <v>-2.9411764705882401E-2</v>
      </c>
      <c r="J31" s="2">
        <v>4.0404040404040401E-2</v>
      </c>
      <c r="K31" s="2">
        <v>-6.7961165048543701E-2</v>
      </c>
      <c r="L31" s="2">
        <v>-2.0833333333333301E-2</v>
      </c>
      <c r="M31" s="2">
        <v>7.4468085106383003E-2</v>
      </c>
      <c r="N31" s="3">
        <v>2.02020202020202E-2</v>
      </c>
      <c r="O31" s="3">
        <v>0.442857142857143</v>
      </c>
    </row>
    <row r="32" spans="1:15" x14ac:dyDescent="0.3">
      <c r="A32" s="8" t="s">
        <v>51</v>
      </c>
      <c r="B32" s="2">
        <v>-3.2741398446170897E-2</v>
      </c>
      <c r="C32" s="2">
        <v>2.5243832472748098E-2</v>
      </c>
      <c r="D32" s="2">
        <v>2.2383883603805301E-2</v>
      </c>
      <c r="E32" s="2">
        <v>2.8461959496442299E-2</v>
      </c>
      <c r="F32" s="2">
        <v>9.5795635976583301E-3</v>
      </c>
      <c r="G32" s="2">
        <v>2.4248813916710601E-2</v>
      </c>
      <c r="H32" s="2">
        <v>2.1616057642820399E-2</v>
      </c>
      <c r="I32" s="2">
        <v>2.5188916876574301E-2</v>
      </c>
      <c r="J32" s="2">
        <v>2.7027027027027001E-2</v>
      </c>
      <c r="K32" s="2">
        <v>-0.119138755980861</v>
      </c>
      <c r="L32" s="2">
        <v>1.0320478001086399E-2</v>
      </c>
      <c r="M32" s="2">
        <v>0.05</v>
      </c>
      <c r="N32" s="3">
        <v>-4.0294840294840303E-2</v>
      </c>
      <c r="O32" s="3">
        <v>8.3795782463929006E-2</v>
      </c>
    </row>
    <row r="33" spans="1:15" x14ac:dyDescent="0.3">
      <c r="A33" s="8" t="s">
        <v>52</v>
      </c>
      <c r="B33" s="2">
        <v>0</v>
      </c>
      <c r="C33" s="2">
        <v>0</v>
      </c>
      <c r="D33" s="2">
        <v>1.6666666666666701E-2</v>
      </c>
      <c r="E33" s="2">
        <v>1.63934426229508E-2</v>
      </c>
      <c r="F33" s="2">
        <v>-3.2258064516128997E-2</v>
      </c>
      <c r="G33" s="2">
        <v>0.133333333333333</v>
      </c>
      <c r="H33" s="2">
        <v>-1.4705882352941201E-2</v>
      </c>
      <c r="I33" s="2">
        <v>7.4626865671641798E-2</v>
      </c>
      <c r="J33" s="2">
        <v>0.13888888888888901</v>
      </c>
      <c r="K33" s="2">
        <v>-1.21951219512195E-2</v>
      </c>
      <c r="L33" s="2">
        <v>4.9382716049382699E-2</v>
      </c>
      <c r="M33" s="2">
        <v>8.2352941176470601E-2</v>
      </c>
      <c r="N33" s="3">
        <v>0.27777777777777801</v>
      </c>
      <c r="O33" s="3">
        <v>0.53333333333333299</v>
      </c>
    </row>
    <row r="34" spans="1:15" x14ac:dyDescent="0.3">
      <c r="A34" s="8" t="s">
        <v>53</v>
      </c>
      <c r="B34" s="2">
        <v>-0.217391304347826</v>
      </c>
      <c r="C34" s="2">
        <v>-0.11111111111111099</v>
      </c>
      <c r="D34" s="2">
        <v>-0.1484375</v>
      </c>
      <c r="E34" s="2">
        <v>-0.100917431192661</v>
      </c>
      <c r="F34" s="2">
        <v>-1.02040816326531E-2</v>
      </c>
      <c r="G34" s="2">
        <v>3.09278350515464E-2</v>
      </c>
      <c r="H34" s="2">
        <v>0.2</v>
      </c>
      <c r="I34" s="2">
        <v>2.5000000000000001E-2</v>
      </c>
      <c r="J34" s="2">
        <v>4.0650406504064998E-2</v>
      </c>
      <c r="K34" s="2">
        <v>-0.1953125</v>
      </c>
      <c r="L34" s="2">
        <v>-5.8252427184466E-2</v>
      </c>
      <c r="M34" s="2">
        <v>-0.11340206185567001</v>
      </c>
      <c r="N34" s="3">
        <v>-0.30081300813008099</v>
      </c>
      <c r="O34" s="3">
        <v>-0.53260869565217395</v>
      </c>
    </row>
    <row r="35" spans="1:15" x14ac:dyDescent="0.3">
      <c r="A35" s="11" t="s">
        <v>16</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-0.11280487804878001</v>
      </c>
      <c r="L35" s="3">
        <v>1.1454753722795001E-2</v>
      </c>
      <c r="M35" s="3">
        <v>5.5492638731596801E-2</v>
      </c>
      <c r="N35" s="3">
        <v>-2.6123301985370901E-2</v>
      </c>
      <c r="O35" s="3">
        <v>-3.5529492928596099E-2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119</v>
      </c>
    </row>
    <row r="2" spans="1:14" ht="15.6" x14ac:dyDescent="0.3">
      <c r="A2" s="12" t="s">
        <v>116</v>
      </c>
    </row>
    <row r="3" spans="1:14" ht="15.6" x14ac:dyDescent="0.3">
      <c r="A3" s="12" t="s">
        <v>59</v>
      </c>
    </row>
    <row r="4" spans="1:14" x14ac:dyDescent="0.3">
      <c r="A4" s="15"/>
    </row>
    <row r="5" spans="1:14" x14ac:dyDescent="0.3">
      <c r="A5" s="16" t="str">
        <f>HYPERLINK("#'Table of contents'!A15",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2262</v>
      </c>
      <c r="C8" s="1">
        <v>2180</v>
      </c>
      <c r="D8" s="1">
        <v>2260</v>
      </c>
      <c r="E8" s="1">
        <v>2324</v>
      </c>
      <c r="F8" s="1">
        <v>2398</v>
      </c>
      <c r="G8" s="1">
        <v>2449</v>
      </c>
      <c r="H8" s="1">
        <v>2520</v>
      </c>
      <c r="I8" s="1">
        <v>2593</v>
      </c>
      <c r="J8" s="1">
        <v>2643</v>
      </c>
      <c r="K8" s="1">
        <v>2709</v>
      </c>
      <c r="L8" s="1">
        <v>2367</v>
      </c>
      <c r="M8" s="1">
        <v>2368</v>
      </c>
      <c r="N8" s="1">
        <v>2465</v>
      </c>
    </row>
    <row r="9" spans="1:14" x14ac:dyDescent="0.3">
      <c r="A9" s="7" t="s">
        <v>57</v>
      </c>
      <c r="B9" s="1">
        <v>637</v>
      </c>
      <c r="C9" s="1">
        <v>501</v>
      </c>
      <c r="D9" s="1">
        <v>413</v>
      </c>
      <c r="E9" s="1">
        <v>346</v>
      </c>
      <c r="F9" s="1">
        <v>296</v>
      </c>
      <c r="G9" s="1">
        <v>249</v>
      </c>
      <c r="H9" s="1">
        <v>235</v>
      </c>
      <c r="I9" s="1">
        <v>215</v>
      </c>
      <c r="J9" s="1">
        <v>228</v>
      </c>
      <c r="K9" s="1">
        <v>243</v>
      </c>
      <c r="L9" s="1">
        <v>252</v>
      </c>
      <c r="M9" s="1">
        <v>281</v>
      </c>
      <c r="N9" s="1">
        <v>331</v>
      </c>
    </row>
    <row r="10" spans="1:14" x14ac:dyDescent="0.3">
      <c r="A10" s="10" t="s">
        <v>16</v>
      </c>
      <c r="B10" s="5">
        <v>2899</v>
      </c>
      <c r="C10" s="5">
        <v>2681</v>
      </c>
      <c r="D10" s="5">
        <v>2673</v>
      </c>
      <c r="E10" s="5">
        <v>2670</v>
      </c>
      <c r="F10" s="5">
        <v>2694</v>
      </c>
      <c r="G10" s="5">
        <v>2698</v>
      </c>
      <c r="H10" s="5">
        <v>2755</v>
      </c>
      <c r="I10" s="5">
        <v>2808</v>
      </c>
      <c r="J10" s="5">
        <v>2871</v>
      </c>
      <c r="K10" s="5">
        <v>2952</v>
      </c>
      <c r="L10" s="5">
        <v>2619</v>
      </c>
      <c r="M10" s="5">
        <v>2649</v>
      </c>
      <c r="N10" s="5">
        <v>2796</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0.78026905829596405</v>
      </c>
      <c r="C15" s="2">
        <v>0.81312942931741905</v>
      </c>
      <c r="D15" s="2">
        <v>0.84549195660306797</v>
      </c>
      <c r="E15" s="2">
        <v>0.87041198501872696</v>
      </c>
      <c r="F15" s="2">
        <v>0.89012620638455797</v>
      </c>
      <c r="G15" s="2">
        <v>0.90770941438102304</v>
      </c>
      <c r="H15" s="2">
        <v>0.91470054446461002</v>
      </c>
      <c r="I15" s="2">
        <v>0.92343304843304796</v>
      </c>
      <c r="J15" s="2">
        <v>0.92058516196447204</v>
      </c>
      <c r="K15" s="2">
        <v>0.917682926829268</v>
      </c>
      <c r="L15" s="2">
        <v>0.90378006872852201</v>
      </c>
      <c r="M15" s="2">
        <v>0.89392223480558697</v>
      </c>
      <c r="N15" s="2">
        <v>0.88161659513590795</v>
      </c>
    </row>
    <row r="16" spans="1:14" x14ac:dyDescent="0.3">
      <c r="A16" s="8" t="s">
        <v>57</v>
      </c>
      <c r="B16" s="2">
        <v>0.21973094170403601</v>
      </c>
      <c r="C16" s="2">
        <v>0.18687057068258101</v>
      </c>
      <c r="D16" s="2">
        <v>0.154508043396932</v>
      </c>
      <c r="E16" s="2">
        <v>0.12958801498127301</v>
      </c>
      <c r="F16" s="2">
        <v>0.109873793615442</v>
      </c>
      <c r="G16" s="2">
        <v>9.2290585618977003E-2</v>
      </c>
      <c r="H16" s="2">
        <v>8.5299455535390201E-2</v>
      </c>
      <c r="I16" s="2">
        <v>7.6566951566951605E-2</v>
      </c>
      <c r="J16" s="2">
        <v>7.9414838035527693E-2</v>
      </c>
      <c r="K16" s="2">
        <v>8.2317073170731697E-2</v>
      </c>
      <c r="L16" s="2">
        <v>9.6219931271477696E-2</v>
      </c>
      <c r="M16" s="2">
        <v>0.106077765194413</v>
      </c>
      <c r="N16" s="2">
        <v>0.118383404864092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-3.6251105216622503E-2</v>
      </c>
      <c r="C21" s="2">
        <v>3.6697247706422E-2</v>
      </c>
      <c r="D21" s="2">
        <v>2.8318584070796501E-2</v>
      </c>
      <c r="E21" s="2">
        <v>3.1841652323580001E-2</v>
      </c>
      <c r="F21" s="2">
        <v>2.1267723102585501E-2</v>
      </c>
      <c r="G21" s="2">
        <v>2.8991425071457699E-2</v>
      </c>
      <c r="H21" s="2">
        <v>2.8968253968254001E-2</v>
      </c>
      <c r="I21" s="2">
        <v>1.9282684149633599E-2</v>
      </c>
      <c r="J21" s="2">
        <v>2.49716231555051E-2</v>
      </c>
      <c r="K21" s="2">
        <v>-0.12624584717608001</v>
      </c>
      <c r="L21" s="2">
        <v>4.2247570764680997E-4</v>
      </c>
      <c r="M21" s="2">
        <v>4.0962837837837801E-2</v>
      </c>
      <c r="N21" s="3">
        <v>-6.73477109345441E-2</v>
      </c>
      <c r="O21" s="3">
        <v>8.9743589743589702E-2</v>
      </c>
    </row>
    <row r="22" spans="1:15" x14ac:dyDescent="0.3">
      <c r="A22" s="8" t="s">
        <v>57</v>
      </c>
      <c r="B22" s="2">
        <v>-0.21350078492935601</v>
      </c>
      <c r="C22" s="2">
        <v>-0.17564870259481</v>
      </c>
      <c r="D22" s="2">
        <v>-0.16222760290556901</v>
      </c>
      <c r="E22" s="2">
        <v>-0.144508670520231</v>
      </c>
      <c r="F22" s="2">
        <v>-0.15878378378378399</v>
      </c>
      <c r="G22" s="2">
        <v>-5.62248995983936E-2</v>
      </c>
      <c r="H22" s="2">
        <v>-8.5106382978723402E-2</v>
      </c>
      <c r="I22" s="2">
        <v>6.0465116279069801E-2</v>
      </c>
      <c r="J22" s="2">
        <v>6.5789473684210495E-2</v>
      </c>
      <c r="K22" s="2">
        <v>3.7037037037037E-2</v>
      </c>
      <c r="L22" s="2">
        <v>0.115079365079365</v>
      </c>
      <c r="M22" s="2">
        <v>0.17793594306049801</v>
      </c>
      <c r="N22" s="3">
        <v>0.45175438596491202</v>
      </c>
      <c r="O22" s="3">
        <v>-0.48037676609105201</v>
      </c>
    </row>
    <row r="23" spans="1:15" x14ac:dyDescent="0.3">
      <c r="A23" s="11" t="s">
        <v>16</v>
      </c>
      <c r="B23" s="3">
        <v>-7.5198344256640196E-2</v>
      </c>
      <c r="C23" s="3">
        <v>-2.98396120850429E-3</v>
      </c>
      <c r="D23" s="3">
        <v>-1.12233445566779E-3</v>
      </c>
      <c r="E23" s="3">
        <v>8.9887640449438193E-3</v>
      </c>
      <c r="F23" s="3">
        <v>1.4847809948032699E-3</v>
      </c>
      <c r="G23" s="3">
        <v>2.1126760563380299E-2</v>
      </c>
      <c r="H23" s="3">
        <v>1.9237749546279499E-2</v>
      </c>
      <c r="I23" s="3">
        <v>2.2435897435897401E-2</v>
      </c>
      <c r="J23" s="3">
        <v>2.8213166144200601E-2</v>
      </c>
      <c r="K23" s="3">
        <v>-0.11280487804878001</v>
      </c>
      <c r="L23" s="3">
        <v>1.1454753722795001E-2</v>
      </c>
      <c r="M23" s="3">
        <v>5.5492638731596801E-2</v>
      </c>
      <c r="N23" s="3">
        <v>-2.6123301985370901E-2</v>
      </c>
      <c r="O23" s="3">
        <v>-3.5529492928596099E-2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120</v>
      </c>
    </row>
    <row r="2" spans="1:14" ht="15.6" x14ac:dyDescent="0.3">
      <c r="A2" s="12" t="s">
        <v>116</v>
      </c>
    </row>
    <row r="3" spans="1:14" ht="15.6" x14ac:dyDescent="0.3">
      <c r="A3" s="12" t="s">
        <v>47</v>
      </c>
    </row>
    <row r="4" spans="1:14" ht="15.6" x14ac:dyDescent="0.3">
      <c r="A4" s="12" t="s">
        <v>33</v>
      </c>
    </row>
    <row r="5" spans="1:14" x14ac:dyDescent="0.3">
      <c r="A5" s="16" t="str">
        <f>HYPERLINK("#'Table of contents'!A16",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191</v>
      </c>
      <c r="C8" s="1">
        <v>165</v>
      </c>
      <c r="D8" s="1">
        <v>158</v>
      </c>
      <c r="E8" s="1">
        <v>132</v>
      </c>
      <c r="F8" s="1">
        <v>114</v>
      </c>
      <c r="G8" s="1">
        <v>116</v>
      </c>
      <c r="H8" s="1">
        <v>95</v>
      </c>
      <c r="I8" s="1">
        <v>78</v>
      </c>
      <c r="J8" s="1">
        <v>52</v>
      </c>
      <c r="K8" s="1">
        <v>42</v>
      </c>
      <c r="L8" s="1">
        <v>16</v>
      </c>
      <c r="M8" s="1">
        <v>10</v>
      </c>
      <c r="N8" s="1">
        <v>15</v>
      </c>
    </row>
    <row r="9" spans="1:14" x14ac:dyDescent="0.3">
      <c r="A9" s="7" t="s">
        <v>61</v>
      </c>
      <c r="B9" s="1">
        <v>1160</v>
      </c>
      <c r="C9" s="1">
        <v>1113</v>
      </c>
      <c r="D9" s="1">
        <v>1118</v>
      </c>
      <c r="E9" s="1">
        <v>1157</v>
      </c>
      <c r="F9" s="1">
        <v>1177</v>
      </c>
      <c r="G9" s="1">
        <v>1181</v>
      </c>
      <c r="H9" s="1">
        <v>1215</v>
      </c>
      <c r="I9" s="1">
        <v>1216</v>
      </c>
      <c r="J9" s="1">
        <v>1236</v>
      </c>
      <c r="K9" s="1">
        <v>1297</v>
      </c>
      <c r="L9" s="1">
        <v>1170</v>
      </c>
      <c r="M9" s="1">
        <v>1158</v>
      </c>
      <c r="N9" s="1">
        <v>1220</v>
      </c>
    </row>
    <row r="10" spans="1:14" x14ac:dyDescent="0.3">
      <c r="A10" s="7" t="s">
        <v>62</v>
      </c>
      <c r="B10" s="1">
        <v>63</v>
      </c>
      <c r="C10" s="1">
        <v>65</v>
      </c>
      <c r="D10" s="1">
        <v>69</v>
      </c>
      <c r="E10" s="1">
        <v>81</v>
      </c>
      <c r="F10" s="1">
        <v>74</v>
      </c>
      <c r="G10" s="1">
        <v>79</v>
      </c>
      <c r="H10" s="1">
        <v>91</v>
      </c>
      <c r="I10" s="1">
        <v>100</v>
      </c>
      <c r="J10" s="1">
        <v>126</v>
      </c>
      <c r="K10" s="1">
        <v>113</v>
      </c>
      <c r="L10" s="1">
        <v>103</v>
      </c>
      <c r="M10" s="1">
        <v>107</v>
      </c>
      <c r="N10" s="1">
        <v>119</v>
      </c>
    </row>
    <row r="11" spans="1:14" x14ac:dyDescent="0.3">
      <c r="A11" s="7" t="s">
        <v>63</v>
      </c>
      <c r="B11" s="1">
        <v>167</v>
      </c>
      <c r="C11" s="1">
        <v>147</v>
      </c>
      <c r="D11" s="1">
        <v>158</v>
      </c>
      <c r="E11" s="1">
        <v>133</v>
      </c>
      <c r="F11" s="1">
        <v>110</v>
      </c>
      <c r="G11" s="1">
        <v>111</v>
      </c>
      <c r="H11" s="1">
        <v>93</v>
      </c>
      <c r="I11" s="1">
        <v>91</v>
      </c>
      <c r="J11" s="1">
        <v>82</v>
      </c>
      <c r="K11" s="1">
        <v>66</v>
      </c>
      <c r="L11" s="1">
        <v>16</v>
      </c>
      <c r="M11" s="1">
        <v>16</v>
      </c>
      <c r="N11" s="1">
        <v>12</v>
      </c>
    </row>
    <row r="12" spans="1:14" x14ac:dyDescent="0.3">
      <c r="A12" s="7" t="s">
        <v>64</v>
      </c>
      <c r="B12" s="1">
        <v>1196</v>
      </c>
      <c r="C12" s="1">
        <v>1067</v>
      </c>
      <c r="D12" s="1">
        <v>1039</v>
      </c>
      <c r="E12" s="1">
        <v>1050</v>
      </c>
      <c r="F12" s="1">
        <v>1115</v>
      </c>
      <c r="G12" s="1">
        <v>1108</v>
      </c>
      <c r="H12" s="1">
        <v>1158</v>
      </c>
      <c r="I12" s="1">
        <v>1208</v>
      </c>
      <c r="J12" s="1">
        <v>1260</v>
      </c>
      <c r="K12" s="1">
        <v>1324</v>
      </c>
      <c r="L12" s="1">
        <v>1220</v>
      </c>
      <c r="M12" s="1">
        <v>1259</v>
      </c>
      <c r="N12" s="1">
        <v>1309</v>
      </c>
    </row>
    <row r="13" spans="1:14" x14ac:dyDescent="0.3">
      <c r="A13" s="7" t="s">
        <v>65</v>
      </c>
      <c r="B13" s="1">
        <v>122</v>
      </c>
      <c r="C13" s="1">
        <v>124</v>
      </c>
      <c r="D13" s="1">
        <v>131</v>
      </c>
      <c r="E13" s="1">
        <v>117</v>
      </c>
      <c r="F13" s="1">
        <v>104</v>
      </c>
      <c r="G13" s="1">
        <v>103</v>
      </c>
      <c r="H13" s="1">
        <v>103</v>
      </c>
      <c r="I13" s="1">
        <v>115</v>
      </c>
      <c r="J13" s="1">
        <v>115</v>
      </c>
      <c r="K13" s="1">
        <v>110</v>
      </c>
      <c r="L13" s="1">
        <v>94</v>
      </c>
      <c r="M13" s="1">
        <v>99</v>
      </c>
      <c r="N13" s="1">
        <v>121</v>
      </c>
    </row>
    <row r="14" spans="1:14" x14ac:dyDescent="0.3">
      <c r="A14" s="10" t="s">
        <v>16</v>
      </c>
      <c r="B14" s="5">
        <v>2899</v>
      </c>
      <c r="C14" s="5">
        <v>2681</v>
      </c>
      <c r="D14" s="5">
        <v>2673</v>
      </c>
      <c r="E14" s="5">
        <v>2670</v>
      </c>
      <c r="F14" s="5">
        <v>2694</v>
      </c>
      <c r="G14" s="5">
        <v>2698</v>
      </c>
      <c r="H14" s="5">
        <v>2755</v>
      </c>
      <c r="I14" s="5">
        <v>2808</v>
      </c>
      <c r="J14" s="5">
        <v>2871</v>
      </c>
      <c r="K14" s="5">
        <v>2952</v>
      </c>
      <c r="L14" s="5">
        <v>2619</v>
      </c>
      <c r="M14" s="5">
        <v>2649</v>
      </c>
      <c r="N14" s="5">
        <v>2796</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0.135077793493635</v>
      </c>
      <c r="C19" s="2">
        <v>0.12285927029039501</v>
      </c>
      <c r="D19" s="2">
        <v>0.117472118959108</v>
      </c>
      <c r="E19" s="2">
        <v>9.6350364963503604E-2</v>
      </c>
      <c r="F19" s="2">
        <v>8.3516483516483497E-2</v>
      </c>
      <c r="G19" s="2">
        <v>8.4302325581395304E-2</v>
      </c>
      <c r="H19" s="2">
        <v>6.7808708065667397E-2</v>
      </c>
      <c r="I19" s="2">
        <v>5.5954088952654198E-2</v>
      </c>
      <c r="J19" s="2">
        <v>3.6775106082036803E-2</v>
      </c>
      <c r="K19" s="2">
        <v>2.89256198347107E-2</v>
      </c>
      <c r="L19" s="2">
        <v>1.24127230411171E-2</v>
      </c>
      <c r="M19" s="2">
        <v>7.8431372549019607E-3</v>
      </c>
      <c r="N19" s="2">
        <v>1.10782865583456E-2</v>
      </c>
    </row>
    <row r="20" spans="1:15" x14ac:dyDescent="0.3">
      <c r="A20" s="8" t="s">
        <v>61</v>
      </c>
      <c r="B20" s="2">
        <v>0.82036775106082005</v>
      </c>
      <c r="C20" s="2">
        <v>0.82874162323157097</v>
      </c>
      <c r="D20" s="2">
        <v>0.83122676579925603</v>
      </c>
      <c r="E20" s="2">
        <v>0.84452554744525499</v>
      </c>
      <c r="F20" s="2">
        <v>0.86227106227106198</v>
      </c>
      <c r="G20" s="2">
        <v>0.85828488372093004</v>
      </c>
      <c r="H20" s="2">
        <v>0.86723768736616702</v>
      </c>
      <c r="I20" s="2">
        <v>0.87230989956958405</v>
      </c>
      <c r="J20" s="2">
        <v>0.87411598302687399</v>
      </c>
      <c r="K20" s="2">
        <v>0.89325068870523405</v>
      </c>
      <c r="L20" s="2">
        <v>0.90768037238169097</v>
      </c>
      <c r="M20" s="2">
        <v>0.90823529411764703</v>
      </c>
      <c r="N20" s="2">
        <v>0.901033973412112</v>
      </c>
    </row>
    <row r="21" spans="1:15" x14ac:dyDescent="0.3">
      <c r="A21" s="8" t="s">
        <v>62</v>
      </c>
      <c r="B21" s="2">
        <v>4.4554455445544601E-2</v>
      </c>
      <c r="C21" s="2">
        <v>4.83991064780342E-2</v>
      </c>
      <c r="D21" s="2">
        <v>5.1301115241635699E-2</v>
      </c>
      <c r="E21" s="2">
        <v>5.9124087591240902E-2</v>
      </c>
      <c r="F21" s="2">
        <v>5.42124542124542E-2</v>
      </c>
      <c r="G21" s="2">
        <v>5.7412790697674403E-2</v>
      </c>
      <c r="H21" s="2">
        <v>6.4953604568165596E-2</v>
      </c>
      <c r="I21" s="2">
        <v>7.1736011477761805E-2</v>
      </c>
      <c r="J21" s="2">
        <v>8.9108910891089105E-2</v>
      </c>
      <c r="K21" s="2">
        <v>7.7823691460055106E-2</v>
      </c>
      <c r="L21" s="2">
        <v>7.9906904577191601E-2</v>
      </c>
      <c r="M21" s="2">
        <v>8.3921568627450996E-2</v>
      </c>
      <c r="N21" s="2">
        <v>8.7887740029542097E-2</v>
      </c>
    </row>
    <row r="22" spans="1:15" x14ac:dyDescent="0.3">
      <c r="A22" s="8" t="s">
        <v>63</v>
      </c>
      <c r="B22" s="2">
        <v>0.11245791245791199</v>
      </c>
      <c r="C22" s="2">
        <v>0.109865470852018</v>
      </c>
      <c r="D22" s="2">
        <v>0.11897590361445801</v>
      </c>
      <c r="E22" s="2">
        <v>0.102307692307692</v>
      </c>
      <c r="F22" s="2">
        <v>8.2768999247554598E-2</v>
      </c>
      <c r="G22" s="2">
        <v>8.3963691376701996E-2</v>
      </c>
      <c r="H22" s="2">
        <v>6.8685376661743E-2</v>
      </c>
      <c r="I22" s="2">
        <v>6.43564356435644E-2</v>
      </c>
      <c r="J22" s="2">
        <v>5.6280027453671902E-2</v>
      </c>
      <c r="K22" s="2">
        <v>4.3999999999999997E-2</v>
      </c>
      <c r="L22" s="2">
        <v>1.20300751879699E-2</v>
      </c>
      <c r="M22" s="2">
        <v>1.16448326055313E-2</v>
      </c>
      <c r="N22" s="2">
        <v>8.3217753120665705E-3</v>
      </c>
    </row>
    <row r="23" spans="1:15" x14ac:dyDescent="0.3">
      <c r="A23" s="8" t="s">
        <v>64</v>
      </c>
      <c r="B23" s="2">
        <v>0.80538720538720499</v>
      </c>
      <c r="C23" s="2">
        <v>0.79745889387144997</v>
      </c>
      <c r="D23" s="2">
        <v>0.782379518072289</v>
      </c>
      <c r="E23" s="2">
        <v>0.80769230769230804</v>
      </c>
      <c r="F23" s="2">
        <v>0.83897667419112099</v>
      </c>
      <c r="G23" s="2">
        <v>0.83812405446293503</v>
      </c>
      <c r="H23" s="2">
        <v>0.85524372230428403</v>
      </c>
      <c r="I23" s="2">
        <v>0.85431400282885395</v>
      </c>
      <c r="J23" s="2">
        <v>0.86479066575154395</v>
      </c>
      <c r="K23" s="2">
        <v>0.88266666666666704</v>
      </c>
      <c r="L23" s="2">
        <v>0.91729323308270705</v>
      </c>
      <c r="M23" s="2">
        <v>0.91630276564774404</v>
      </c>
      <c r="N23" s="2">
        <v>0.90776699029126195</v>
      </c>
    </row>
    <row r="24" spans="1:15" x14ac:dyDescent="0.3">
      <c r="A24" s="8" t="s">
        <v>65</v>
      </c>
      <c r="B24" s="2">
        <v>8.2154882154882203E-2</v>
      </c>
      <c r="C24" s="2">
        <v>9.2675635276532095E-2</v>
      </c>
      <c r="D24" s="2">
        <v>9.8644578313253004E-2</v>
      </c>
      <c r="E24" s="2">
        <v>0.09</v>
      </c>
      <c r="F24" s="2">
        <v>7.8254326561324306E-2</v>
      </c>
      <c r="G24" s="2">
        <v>7.7912254160363098E-2</v>
      </c>
      <c r="H24" s="2">
        <v>7.6070901033973404E-2</v>
      </c>
      <c r="I24" s="2">
        <v>8.1329561527581307E-2</v>
      </c>
      <c r="J24" s="2">
        <v>7.8929306794783799E-2</v>
      </c>
      <c r="K24" s="2">
        <v>7.3333333333333306E-2</v>
      </c>
      <c r="L24" s="2">
        <v>7.0676691729323296E-2</v>
      </c>
      <c r="M24" s="2">
        <v>7.2052401746724906E-2</v>
      </c>
      <c r="N24" s="2">
        <v>8.3911234396671294E-2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-0.13612565445026201</v>
      </c>
      <c r="C29" s="2">
        <v>-4.2424242424242399E-2</v>
      </c>
      <c r="D29" s="2">
        <v>-0.164556962025316</v>
      </c>
      <c r="E29" s="2">
        <v>-0.13636363636363599</v>
      </c>
      <c r="F29" s="2">
        <v>1.7543859649122799E-2</v>
      </c>
      <c r="G29" s="2">
        <v>-0.181034482758621</v>
      </c>
      <c r="H29" s="2">
        <v>-0.17894736842105299</v>
      </c>
      <c r="I29" s="2">
        <v>-0.33333333333333298</v>
      </c>
      <c r="J29" s="2">
        <v>-0.19230769230769201</v>
      </c>
      <c r="K29" s="2">
        <v>-0.61904761904761896</v>
      </c>
      <c r="L29" s="2">
        <v>-0.375</v>
      </c>
      <c r="M29" s="2">
        <v>0.5</v>
      </c>
      <c r="N29" s="3">
        <v>-0.71153846153846201</v>
      </c>
      <c r="O29" s="3">
        <v>-0.92146596858638696</v>
      </c>
    </row>
    <row r="30" spans="1:15" x14ac:dyDescent="0.3">
      <c r="A30" s="8" t="s">
        <v>61</v>
      </c>
      <c r="B30" s="2">
        <v>-4.0517241379310301E-2</v>
      </c>
      <c r="C30" s="2">
        <v>4.49236298292902E-3</v>
      </c>
      <c r="D30" s="2">
        <v>3.4883720930232599E-2</v>
      </c>
      <c r="E30" s="2">
        <v>1.7286084701814999E-2</v>
      </c>
      <c r="F30" s="2">
        <v>3.3984706881903101E-3</v>
      </c>
      <c r="G30" s="2">
        <v>2.8789161727349698E-2</v>
      </c>
      <c r="H30" s="2">
        <v>8.2304526748971203E-4</v>
      </c>
      <c r="I30" s="2">
        <v>1.6447368421052599E-2</v>
      </c>
      <c r="J30" s="2">
        <v>4.9352750809061499E-2</v>
      </c>
      <c r="K30" s="2">
        <v>-9.7918272937548206E-2</v>
      </c>
      <c r="L30" s="2">
        <v>-1.02564102564103E-2</v>
      </c>
      <c r="M30" s="2">
        <v>5.3540587219343697E-2</v>
      </c>
      <c r="N30" s="3">
        <v>-1.2944983818770199E-2</v>
      </c>
      <c r="O30" s="3">
        <v>5.1724137931034503E-2</v>
      </c>
    </row>
    <row r="31" spans="1:15" x14ac:dyDescent="0.3">
      <c r="A31" s="8" t="s">
        <v>62</v>
      </c>
      <c r="B31" s="2">
        <v>3.1746031746031703E-2</v>
      </c>
      <c r="C31" s="2">
        <v>6.15384615384615E-2</v>
      </c>
      <c r="D31" s="2">
        <v>0.173913043478261</v>
      </c>
      <c r="E31" s="2">
        <v>-8.6419753086419707E-2</v>
      </c>
      <c r="F31" s="2">
        <v>6.7567567567567599E-2</v>
      </c>
      <c r="G31" s="2">
        <v>0.151898734177215</v>
      </c>
      <c r="H31" s="2">
        <v>9.8901098901098897E-2</v>
      </c>
      <c r="I31" s="2">
        <v>0.26</v>
      </c>
      <c r="J31" s="2">
        <v>-0.103174603174603</v>
      </c>
      <c r="K31" s="2">
        <v>-8.8495575221238895E-2</v>
      </c>
      <c r="L31" s="2">
        <v>3.8834951456310697E-2</v>
      </c>
      <c r="M31" s="2">
        <v>0.11214953271028</v>
      </c>
      <c r="N31" s="3">
        <v>-5.5555555555555601E-2</v>
      </c>
      <c r="O31" s="3">
        <v>0.88888888888888895</v>
      </c>
    </row>
    <row r="32" spans="1:15" x14ac:dyDescent="0.3">
      <c r="A32" s="8" t="s">
        <v>63</v>
      </c>
      <c r="B32" s="2">
        <v>-0.119760479041916</v>
      </c>
      <c r="C32" s="2">
        <v>7.4829931972789102E-2</v>
      </c>
      <c r="D32" s="2">
        <v>-0.158227848101266</v>
      </c>
      <c r="E32" s="2">
        <v>-0.17293233082706799</v>
      </c>
      <c r="F32" s="2">
        <v>9.0909090909090905E-3</v>
      </c>
      <c r="G32" s="2">
        <v>-0.162162162162162</v>
      </c>
      <c r="H32" s="2">
        <v>-2.1505376344085999E-2</v>
      </c>
      <c r="I32" s="2">
        <v>-9.8901098901098897E-2</v>
      </c>
      <c r="J32" s="2">
        <v>-0.19512195121951201</v>
      </c>
      <c r="K32" s="2">
        <v>-0.75757575757575801</v>
      </c>
      <c r="L32" s="2">
        <v>0</v>
      </c>
      <c r="M32" s="2">
        <v>-0.25</v>
      </c>
      <c r="N32" s="3">
        <v>-0.85365853658536595</v>
      </c>
      <c r="O32" s="3">
        <v>-0.92814371257484996</v>
      </c>
    </row>
    <row r="33" spans="1:15" x14ac:dyDescent="0.3">
      <c r="A33" s="8" t="s">
        <v>64</v>
      </c>
      <c r="B33" s="2">
        <v>-0.107859531772575</v>
      </c>
      <c r="C33" s="2">
        <v>-2.6241799437675701E-2</v>
      </c>
      <c r="D33" s="2">
        <v>1.0587102983638101E-2</v>
      </c>
      <c r="E33" s="2">
        <v>6.19047619047619E-2</v>
      </c>
      <c r="F33" s="2">
        <v>-6.2780269058295996E-3</v>
      </c>
      <c r="G33" s="2">
        <v>4.5126353790613701E-2</v>
      </c>
      <c r="H33" s="2">
        <v>4.3177892918825601E-2</v>
      </c>
      <c r="I33" s="2">
        <v>4.3046357615894003E-2</v>
      </c>
      <c r="J33" s="2">
        <v>5.0793650793650801E-2</v>
      </c>
      <c r="K33" s="2">
        <v>-7.8549848942598199E-2</v>
      </c>
      <c r="L33" s="2">
        <v>3.1967213114754103E-2</v>
      </c>
      <c r="M33" s="2">
        <v>3.9714058776806997E-2</v>
      </c>
      <c r="N33" s="3">
        <v>3.8888888888888903E-2</v>
      </c>
      <c r="O33" s="3">
        <v>9.4481605351170603E-2</v>
      </c>
    </row>
    <row r="34" spans="1:15" x14ac:dyDescent="0.3">
      <c r="A34" s="8" t="s">
        <v>65</v>
      </c>
      <c r="B34" s="2">
        <v>1.63934426229508E-2</v>
      </c>
      <c r="C34" s="2">
        <v>5.6451612903225798E-2</v>
      </c>
      <c r="D34" s="2">
        <v>-0.106870229007634</v>
      </c>
      <c r="E34" s="2">
        <v>-0.11111111111111099</v>
      </c>
      <c r="F34" s="2">
        <v>-9.6153846153846194E-3</v>
      </c>
      <c r="G34" s="2">
        <v>0</v>
      </c>
      <c r="H34" s="2">
        <v>0.116504854368932</v>
      </c>
      <c r="I34" s="2">
        <v>0</v>
      </c>
      <c r="J34" s="2">
        <v>-4.3478260869565202E-2</v>
      </c>
      <c r="K34" s="2">
        <v>-0.145454545454545</v>
      </c>
      <c r="L34" s="2">
        <v>5.31914893617021E-2</v>
      </c>
      <c r="M34" s="2">
        <v>0.22222222222222199</v>
      </c>
      <c r="N34" s="3">
        <v>5.21739130434783E-2</v>
      </c>
      <c r="O34" s="3">
        <v>-8.1967213114754103E-3</v>
      </c>
    </row>
    <row r="35" spans="1:15" x14ac:dyDescent="0.3">
      <c r="A35" s="11" t="s">
        <v>16</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-0.11280487804878001</v>
      </c>
      <c r="L35" s="3">
        <v>1.1454753722795001E-2</v>
      </c>
      <c r="M35" s="3">
        <v>5.5492638731596801E-2</v>
      </c>
      <c r="N35" s="3">
        <v>-2.6123301985370901E-2</v>
      </c>
      <c r="O35" s="3">
        <v>-3.5529492928596099E-2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121</v>
      </c>
    </row>
    <row r="2" spans="1:14" ht="15.6" x14ac:dyDescent="0.3">
      <c r="A2" s="12" t="s">
        <v>116</v>
      </c>
    </row>
    <row r="3" spans="1:14" ht="15.6" x14ac:dyDescent="0.3">
      <c r="A3" s="12" t="s">
        <v>47</v>
      </c>
    </row>
    <row r="4" spans="1:14" ht="15.6" x14ac:dyDescent="0.3">
      <c r="A4" s="12" t="s">
        <v>59</v>
      </c>
    </row>
    <row r="5" spans="1:14" x14ac:dyDescent="0.3">
      <c r="A5" s="16" t="str">
        <f>HYPERLINK("#'Table of contents'!A17",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1198</v>
      </c>
      <c r="C8" s="1">
        <v>1151</v>
      </c>
      <c r="D8" s="1">
        <v>1180</v>
      </c>
      <c r="E8" s="1">
        <v>1218</v>
      </c>
      <c r="F8" s="1">
        <v>1235</v>
      </c>
      <c r="G8" s="1">
        <v>1265</v>
      </c>
      <c r="H8" s="1">
        <v>1297</v>
      </c>
      <c r="I8" s="1">
        <v>1300</v>
      </c>
      <c r="J8" s="1">
        <v>1321</v>
      </c>
      <c r="K8" s="1">
        <v>1345</v>
      </c>
      <c r="L8" s="1">
        <v>1184</v>
      </c>
      <c r="M8" s="1">
        <v>1167</v>
      </c>
      <c r="N8" s="1">
        <v>1211</v>
      </c>
    </row>
    <row r="9" spans="1:14" x14ac:dyDescent="0.3">
      <c r="A9" s="7" t="s">
        <v>69</v>
      </c>
      <c r="B9" s="1">
        <v>216</v>
      </c>
      <c r="C9" s="1">
        <v>192</v>
      </c>
      <c r="D9" s="1">
        <v>165</v>
      </c>
      <c r="E9" s="1">
        <v>152</v>
      </c>
      <c r="F9" s="1">
        <v>130</v>
      </c>
      <c r="G9" s="1">
        <v>111</v>
      </c>
      <c r="H9" s="1">
        <v>104</v>
      </c>
      <c r="I9" s="1">
        <v>94</v>
      </c>
      <c r="J9" s="1">
        <v>93</v>
      </c>
      <c r="K9" s="1">
        <v>107</v>
      </c>
      <c r="L9" s="1">
        <v>105</v>
      </c>
      <c r="M9" s="1">
        <v>108</v>
      </c>
      <c r="N9" s="1">
        <v>143</v>
      </c>
    </row>
    <row r="10" spans="1:14" x14ac:dyDescent="0.3">
      <c r="A10" s="7" t="s">
        <v>70</v>
      </c>
      <c r="B10" s="1">
        <v>1064</v>
      </c>
      <c r="C10" s="1">
        <v>1029</v>
      </c>
      <c r="D10" s="1">
        <v>1080</v>
      </c>
      <c r="E10" s="1">
        <v>1106</v>
      </c>
      <c r="F10" s="1">
        <v>1163</v>
      </c>
      <c r="G10" s="1">
        <v>1184</v>
      </c>
      <c r="H10" s="1">
        <v>1223</v>
      </c>
      <c r="I10" s="1">
        <v>1293</v>
      </c>
      <c r="J10" s="1">
        <v>1322</v>
      </c>
      <c r="K10" s="1">
        <v>1364</v>
      </c>
      <c r="L10" s="1">
        <v>1183</v>
      </c>
      <c r="M10" s="1">
        <v>1201</v>
      </c>
      <c r="N10" s="1">
        <v>1254</v>
      </c>
    </row>
    <row r="11" spans="1:14" x14ac:dyDescent="0.3">
      <c r="A11" s="7" t="s">
        <v>71</v>
      </c>
      <c r="B11" s="1">
        <v>421</v>
      </c>
      <c r="C11" s="1">
        <v>309</v>
      </c>
      <c r="D11" s="1">
        <v>248</v>
      </c>
      <c r="E11" s="1">
        <v>194</v>
      </c>
      <c r="F11" s="1">
        <v>166</v>
      </c>
      <c r="G11" s="1">
        <v>138</v>
      </c>
      <c r="H11" s="1">
        <v>131</v>
      </c>
      <c r="I11" s="1">
        <v>121</v>
      </c>
      <c r="J11" s="1">
        <v>135</v>
      </c>
      <c r="K11" s="1">
        <v>136</v>
      </c>
      <c r="L11" s="1">
        <v>147</v>
      </c>
      <c r="M11" s="1">
        <v>173</v>
      </c>
      <c r="N11" s="1">
        <v>188</v>
      </c>
    </row>
    <row r="12" spans="1:14" x14ac:dyDescent="0.3">
      <c r="A12" s="10" t="s">
        <v>16</v>
      </c>
      <c r="B12" s="5">
        <v>2899</v>
      </c>
      <c r="C12" s="5">
        <v>2681</v>
      </c>
      <c r="D12" s="5">
        <v>2673</v>
      </c>
      <c r="E12" s="5">
        <v>2670</v>
      </c>
      <c r="F12" s="5">
        <v>2694</v>
      </c>
      <c r="G12" s="5">
        <v>2698</v>
      </c>
      <c r="H12" s="5">
        <v>2755</v>
      </c>
      <c r="I12" s="5">
        <v>2808</v>
      </c>
      <c r="J12" s="5">
        <v>2871</v>
      </c>
      <c r="K12" s="5">
        <v>2952</v>
      </c>
      <c r="L12" s="5">
        <v>2619</v>
      </c>
      <c r="M12" s="5">
        <v>2649</v>
      </c>
      <c r="N12" s="5">
        <v>2796</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0.84724186704384696</v>
      </c>
      <c r="C17" s="2">
        <v>0.85703648548026801</v>
      </c>
      <c r="D17" s="2">
        <v>0.87732342007434905</v>
      </c>
      <c r="E17" s="2">
        <v>0.88905109489051104</v>
      </c>
      <c r="F17" s="2">
        <v>0.90476190476190499</v>
      </c>
      <c r="G17" s="2">
        <v>0.91933139534883701</v>
      </c>
      <c r="H17" s="2">
        <v>0.92576730906495397</v>
      </c>
      <c r="I17" s="2">
        <v>0.93256814921090403</v>
      </c>
      <c r="J17" s="2">
        <v>0.93422913719943401</v>
      </c>
      <c r="K17" s="2">
        <v>0.92630853994490403</v>
      </c>
      <c r="L17" s="2">
        <v>0.91854150504266896</v>
      </c>
      <c r="M17" s="2">
        <v>0.91529411764705904</v>
      </c>
      <c r="N17" s="2">
        <v>0.89438700147710504</v>
      </c>
    </row>
    <row r="18" spans="1:15" x14ac:dyDescent="0.3">
      <c r="A18" s="8" t="s">
        <v>69</v>
      </c>
      <c r="B18" s="2">
        <v>0.15275813295615301</v>
      </c>
      <c r="C18" s="2">
        <v>0.14296351451973199</v>
      </c>
      <c r="D18" s="2">
        <v>0.12267657992565099</v>
      </c>
      <c r="E18" s="2">
        <v>0.110948905109489</v>
      </c>
      <c r="F18" s="2">
        <v>9.5238095238095205E-2</v>
      </c>
      <c r="G18" s="2">
        <v>8.0668604651162795E-2</v>
      </c>
      <c r="H18" s="2">
        <v>7.4232690935046405E-2</v>
      </c>
      <c r="I18" s="2">
        <v>6.7431850789096096E-2</v>
      </c>
      <c r="J18" s="2">
        <v>6.5770862800565794E-2</v>
      </c>
      <c r="K18" s="2">
        <v>7.36914600550964E-2</v>
      </c>
      <c r="L18" s="2">
        <v>8.1458494957331304E-2</v>
      </c>
      <c r="M18" s="2">
        <v>8.47058823529412E-2</v>
      </c>
      <c r="N18" s="2">
        <v>0.105612998522895</v>
      </c>
    </row>
    <row r="19" spans="1:15" x14ac:dyDescent="0.3">
      <c r="A19" s="8" t="s">
        <v>70</v>
      </c>
      <c r="B19" s="2">
        <v>0.71649831649831697</v>
      </c>
      <c r="C19" s="2">
        <v>0.769058295964126</v>
      </c>
      <c r="D19" s="2">
        <v>0.813253012048193</v>
      </c>
      <c r="E19" s="2">
        <v>0.85076923076923106</v>
      </c>
      <c r="F19" s="2">
        <v>0.87509405568096299</v>
      </c>
      <c r="G19" s="2">
        <v>0.89561270801815396</v>
      </c>
      <c r="H19" s="2">
        <v>0.90324963072378095</v>
      </c>
      <c r="I19" s="2">
        <v>0.91442715700141397</v>
      </c>
      <c r="J19" s="2">
        <v>0.90734385724090605</v>
      </c>
      <c r="K19" s="2">
        <v>0.90933333333333299</v>
      </c>
      <c r="L19" s="2">
        <v>0.88947368421052597</v>
      </c>
      <c r="M19" s="2">
        <v>0.87409024745269304</v>
      </c>
      <c r="N19" s="2">
        <v>0.86962552011095695</v>
      </c>
    </row>
    <row r="20" spans="1:15" x14ac:dyDescent="0.3">
      <c r="A20" s="8" t="s">
        <v>71</v>
      </c>
      <c r="B20" s="2">
        <v>0.28350168350168298</v>
      </c>
      <c r="C20" s="2">
        <v>0.230941704035874</v>
      </c>
      <c r="D20" s="2">
        <v>0.186746987951807</v>
      </c>
      <c r="E20" s="2">
        <v>0.149230769230769</v>
      </c>
      <c r="F20" s="2">
        <v>0.124905944319037</v>
      </c>
      <c r="G20" s="2">
        <v>0.104387291981846</v>
      </c>
      <c r="H20" s="2">
        <v>9.6750369276218606E-2</v>
      </c>
      <c r="I20" s="2">
        <v>8.5572842998585599E-2</v>
      </c>
      <c r="J20" s="2">
        <v>9.2656142759094007E-2</v>
      </c>
      <c r="K20" s="2">
        <v>9.0666666666666701E-2</v>
      </c>
      <c r="L20" s="2">
        <v>0.110526315789474</v>
      </c>
      <c r="M20" s="2">
        <v>0.12590975254730699</v>
      </c>
      <c r="N20" s="2">
        <v>0.13037447988904299</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-3.92320534223706E-2</v>
      </c>
      <c r="C25" s="2">
        <v>2.51954821894005E-2</v>
      </c>
      <c r="D25" s="2">
        <v>3.2203389830508501E-2</v>
      </c>
      <c r="E25" s="2">
        <v>1.39573070607553E-2</v>
      </c>
      <c r="F25" s="2">
        <v>2.4291497975708499E-2</v>
      </c>
      <c r="G25" s="2">
        <v>2.5296442687747001E-2</v>
      </c>
      <c r="H25" s="2">
        <v>2.3130300693908999E-3</v>
      </c>
      <c r="I25" s="2">
        <v>1.6153846153846199E-2</v>
      </c>
      <c r="J25" s="2">
        <v>1.8168054504163499E-2</v>
      </c>
      <c r="K25" s="2">
        <v>-0.119702602230483</v>
      </c>
      <c r="L25" s="2">
        <v>-1.43581081081081E-2</v>
      </c>
      <c r="M25" s="2">
        <v>3.7703513281919503E-2</v>
      </c>
      <c r="N25" s="3">
        <v>-8.3270249810749403E-2</v>
      </c>
      <c r="O25" s="3">
        <v>1.08514190317195E-2</v>
      </c>
    </row>
    <row r="26" spans="1:15" x14ac:dyDescent="0.3">
      <c r="A26" s="8" t="s">
        <v>69</v>
      </c>
      <c r="B26" s="2">
        <v>-0.11111111111111099</v>
      </c>
      <c r="C26" s="2">
        <v>-0.140625</v>
      </c>
      <c r="D26" s="2">
        <v>-7.8787878787878796E-2</v>
      </c>
      <c r="E26" s="2">
        <v>-0.144736842105263</v>
      </c>
      <c r="F26" s="2">
        <v>-0.146153846153846</v>
      </c>
      <c r="G26" s="2">
        <v>-6.3063063063063099E-2</v>
      </c>
      <c r="H26" s="2">
        <v>-9.6153846153846201E-2</v>
      </c>
      <c r="I26" s="2">
        <v>-1.0638297872340399E-2</v>
      </c>
      <c r="J26" s="2">
        <v>0.15053763440860199</v>
      </c>
      <c r="K26" s="2">
        <v>-1.86915887850467E-2</v>
      </c>
      <c r="L26" s="2">
        <v>2.8571428571428598E-2</v>
      </c>
      <c r="M26" s="2">
        <v>0.32407407407407401</v>
      </c>
      <c r="N26" s="3">
        <v>0.53763440860215095</v>
      </c>
      <c r="O26" s="3">
        <v>-0.33796296296296302</v>
      </c>
    </row>
    <row r="27" spans="1:15" x14ac:dyDescent="0.3">
      <c r="A27" s="8" t="s">
        <v>70</v>
      </c>
      <c r="B27" s="2">
        <v>-3.2894736842105303E-2</v>
      </c>
      <c r="C27" s="2">
        <v>4.9562682215743399E-2</v>
      </c>
      <c r="D27" s="2">
        <v>2.4074074074074098E-2</v>
      </c>
      <c r="E27" s="2">
        <v>5.1537070524412303E-2</v>
      </c>
      <c r="F27" s="2">
        <v>1.8056749785038701E-2</v>
      </c>
      <c r="G27" s="2">
        <v>3.29391891891892E-2</v>
      </c>
      <c r="H27" s="2">
        <v>5.7236304170073603E-2</v>
      </c>
      <c r="I27" s="2">
        <v>2.24284609435422E-2</v>
      </c>
      <c r="J27" s="2">
        <v>3.17700453857791E-2</v>
      </c>
      <c r="K27" s="2">
        <v>-0.13269794721407599</v>
      </c>
      <c r="L27" s="2">
        <v>1.5215553677092101E-2</v>
      </c>
      <c r="M27" s="2">
        <v>4.4129891756869301E-2</v>
      </c>
      <c r="N27" s="3">
        <v>-5.1437216338880501E-2</v>
      </c>
      <c r="O27" s="3">
        <v>0.17857142857142899</v>
      </c>
    </row>
    <row r="28" spans="1:15" x14ac:dyDescent="0.3">
      <c r="A28" s="8" t="s">
        <v>71</v>
      </c>
      <c r="B28" s="2">
        <v>-0.26603325415676998</v>
      </c>
      <c r="C28" s="2">
        <v>-0.197411003236246</v>
      </c>
      <c r="D28" s="2">
        <v>-0.217741935483871</v>
      </c>
      <c r="E28" s="2">
        <v>-0.14432989690721601</v>
      </c>
      <c r="F28" s="2">
        <v>-0.16867469879518099</v>
      </c>
      <c r="G28" s="2">
        <v>-5.0724637681159403E-2</v>
      </c>
      <c r="H28" s="2">
        <v>-7.6335877862595394E-2</v>
      </c>
      <c r="I28" s="2">
        <v>0.11570247933884301</v>
      </c>
      <c r="J28" s="2">
        <v>7.4074074074074103E-3</v>
      </c>
      <c r="K28" s="2">
        <v>8.0882352941176502E-2</v>
      </c>
      <c r="L28" s="2">
        <v>0.17687074829932001</v>
      </c>
      <c r="M28" s="2">
        <v>8.6705202312138699E-2</v>
      </c>
      <c r="N28" s="3">
        <v>0.39259259259259299</v>
      </c>
      <c r="O28" s="3">
        <v>-0.55344418052256505</v>
      </c>
    </row>
    <row r="29" spans="1:15" x14ac:dyDescent="0.3">
      <c r="A29" s="11" t="s">
        <v>16</v>
      </c>
      <c r="B29" s="3">
        <v>-7.5198344256640196E-2</v>
      </c>
      <c r="C29" s="3">
        <v>-2.98396120850429E-3</v>
      </c>
      <c r="D29" s="3">
        <v>-1.12233445566779E-3</v>
      </c>
      <c r="E29" s="3">
        <v>8.9887640449438193E-3</v>
      </c>
      <c r="F29" s="3">
        <v>1.4847809948032699E-3</v>
      </c>
      <c r="G29" s="3">
        <v>2.1126760563380299E-2</v>
      </c>
      <c r="H29" s="3">
        <v>1.9237749546279499E-2</v>
      </c>
      <c r="I29" s="3">
        <v>2.2435897435897401E-2</v>
      </c>
      <c r="J29" s="3">
        <v>2.8213166144200601E-2</v>
      </c>
      <c r="K29" s="3">
        <v>-0.11280487804878001</v>
      </c>
      <c r="L29" s="3">
        <v>1.1454753722795001E-2</v>
      </c>
      <c r="M29" s="3">
        <v>5.5492638731596801E-2</v>
      </c>
      <c r="N29" s="3">
        <v>-2.6123301985370901E-2</v>
      </c>
      <c r="O29" s="3">
        <v>-3.5529492928596099E-2</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122</v>
      </c>
    </row>
    <row r="2" spans="1:14" ht="15.6" x14ac:dyDescent="0.3">
      <c r="A2" s="12" t="s">
        <v>116</v>
      </c>
    </row>
    <row r="3" spans="1:14" ht="15.6" x14ac:dyDescent="0.3">
      <c r="A3" s="12" t="s">
        <v>59</v>
      </c>
    </row>
    <row r="4" spans="1:14" ht="15.6" x14ac:dyDescent="0.3">
      <c r="A4" s="12" t="s">
        <v>33</v>
      </c>
    </row>
    <row r="5" spans="1:14" x14ac:dyDescent="0.3">
      <c r="A5" s="16" t="str">
        <f>HYPERLINK("#'Table of contents'!A18",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354</v>
      </c>
      <c r="C8" s="1">
        <v>308</v>
      </c>
      <c r="D8" s="1">
        <v>311</v>
      </c>
      <c r="E8" s="1">
        <v>263</v>
      </c>
      <c r="F8" s="1">
        <v>222</v>
      </c>
      <c r="G8" s="1">
        <v>225</v>
      </c>
      <c r="H8" s="1">
        <v>188</v>
      </c>
      <c r="I8" s="1">
        <v>168</v>
      </c>
      <c r="J8" s="1">
        <v>133</v>
      </c>
      <c r="K8" s="1">
        <v>103</v>
      </c>
      <c r="L8" s="1">
        <v>32</v>
      </c>
      <c r="M8" s="1">
        <v>24</v>
      </c>
      <c r="N8" s="1">
        <v>26</v>
      </c>
    </row>
    <row r="9" spans="1:14" x14ac:dyDescent="0.3">
      <c r="A9" s="7" t="s">
        <v>75</v>
      </c>
      <c r="B9" s="1">
        <v>1861</v>
      </c>
      <c r="C9" s="1">
        <v>1817</v>
      </c>
      <c r="D9" s="1">
        <v>1887</v>
      </c>
      <c r="E9" s="1">
        <v>1985</v>
      </c>
      <c r="F9" s="1">
        <v>2108</v>
      </c>
      <c r="G9" s="1">
        <v>2127</v>
      </c>
      <c r="H9" s="1">
        <v>2218</v>
      </c>
      <c r="I9" s="1">
        <v>2277</v>
      </c>
      <c r="J9" s="1">
        <v>2333</v>
      </c>
      <c r="K9" s="1">
        <v>2439</v>
      </c>
      <c r="L9" s="1">
        <v>2187</v>
      </c>
      <c r="M9" s="1">
        <v>2186</v>
      </c>
      <c r="N9" s="1">
        <v>2260</v>
      </c>
    </row>
    <row r="10" spans="1:14" x14ac:dyDescent="0.3">
      <c r="A10" s="7" t="s">
        <v>76</v>
      </c>
      <c r="B10" s="1">
        <v>47</v>
      </c>
      <c r="C10" s="1">
        <v>55</v>
      </c>
      <c r="D10" s="1">
        <v>62</v>
      </c>
      <c r="E10" s="1">
        <v>76</v>
      </c>
      <c r="F10" s="1">
        <v>68</v>
      </c>
      <c r="G10" s="1">
        <v>97</v>
      </c>
      <c r="H10" s="1">
        <v>114</v>
      </c>
      <c r="I10" s="1">
        <v>148</v>
      </c>
      <c r="J10" s="1">
        <v>177</v>
      </c>
      <c r="K10" s="1">
        <v>167</v>
      </c>
      <c r="L10" s="1">
        <v>148</v>
      </c>
      <c r="M10" s="1">
        <v>158</v>
      </c>
      <c r="N10" s="1">
        <v>179</v>
      </c>
    </row>
    <row r="11" spans="1:14" x14ac:dyDescent="0.3">
      <c r="A11" s="7" t="s">
        <v>77</v>
      </c>
      <c r="B11" s="1">
        <v>4</v>
      </c>
      <c r="C11" s="1">
        <v>4</v>
      </c>
      <c r="D11" s="1">
        <v>5</v>
      </c>
      <c r="E11" s="1">
        <v>2</v>
      </c>
      <c r="F11" s="1">
        <v>2</v>
      </c>
      <c r="G11" s="1">
        <v>2</v>
      </c>
      <c r="H11" s="1">
        <v>0</v>
      </c>
      <c r="I11" s="1">
        <v>1</v>
      </c>
      <c r="J11" s="1">
        <v>1</v>
      </c>
      <c r="K11" s="1">
        <v>5</v>
      </c>
      <c r="L11" s="1">
        <v>0</v>
      </c>
      <c r="M11" s="1">
        <v>2</v>
      </c>
      <c r="N11" s="1">
        <v>1</v>
      </c>
    </row>
    <row r="12" spans="1:14" x14ac:dyDescent="0.3">
      <c r="A12" s="7" t="s">
        <v>78</v>
      </c>
      <c r="B12" s="1">
        <v>495</v>
      </c>
      <c r="C12" s="1">
        <v>363</v>
      </c>
      <c r="D12" s="1">
        <v>270</v>
      </c>
      <c r="E12" s="1">
        <v>222</v>
      </c>
      <c r="F12" s="1">
        <v>184</v>
      </c>
      <c r="G12" s="1">
        <v>162</v>
      </c>
      <c r="H12" s="1">
        <v>155</v>
      </c>
      <c r="I12" s="1">
        <v>147</v>
      </c>
      <c r="J12" s="1">
        <v>163</v>
      </c>
      <c r="K12" s="1">
        <v>182</v>
      </c>
      <c r="L12" s="1">
        <v>203</v>
      </c>
      <c r="M12" s="1">
        <v>231</v>
      </c>
      <c r="N12" s="1">
        <v>269</v>
      </c>
    </row>
    <row r="13" spans="1:14" x14ac:dyDescent="0.3">
      <c r="A13" s="7" t="s">
        <v>79</v>
      </c>
      <c r="B13" s="1">
        <v>138</v>
      </c>
      <c r="C13" s="1">
        <v>134</v>
      </c>
      <c r="D13" s="1">
        <v>138</v>
      </c>
      <c r="E13" s="1">
        <v>122</v>
      </c>
      <c r="F13" s="1">
        <v>110</v>
      </c>
      <c r="G13" s="1">
        <v>85</v>
      </c>
      <c r="H13" s="1">
        <v>80</v>
      </c>
      <c r="I13" s="1">
        <v>67</v>
      </c>
      <c r="J13" s="1">
        <v>64</v>
      </c>
      <c r="K13" s="1">
        <v>56</v>
      </c>
      <c r="L13" s="1">
        <v>49</v>
      </c>
      <c r="M13" s="1">
        <v>48</v>
      </c>
      <c r="N13" s="1">
        <v>61</v>
      </c>
    </row>
    <row r="14" spans="1:14" x14ac:dyDescent="0.3">
      <c r="A14" s="10" t="s">
        <v>16</v>
      </c>
      <c r="B14" s="5">
        <v>2899</v>
      </c>
      <c r="C14" s="5">
        <v>2681</v>
      </c>
      <c r="D14" s="5">
        <v>2673</v>
      </c>
      <c r="E14" s="5">
        <v>2670</v>
      </c>
      <c r="F14" s="5">
        <v>2694</v>
      </c>
      <c r="G14" s="5">
        <v>2698</v>
      </c>
      <c r="H14" s="5">
        <v>2755</v>
      </c>
      <c r="I14" s="5">
        <v>2808</v>
      </c>
      <c r="J14" s="5">
        <v>2871</v>
      </c>
      <c r="K14" s="5">
        <v>2952</v>
      </c>
      <c r="L14" s="5">
        <v>2619</v>
      </c>
      <c r="M14" s="5">
        <v>2649</v>
      </c>
      <c r="N14" s="5">
        <v>2796</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0.156498673740053</v>
      </c>
      <c r="C19" s="2">
        <v>0.141284403669725</v>
      </c>
      <c r="D19" s="2">
        <v>0.137610619469027</v>
      </c>
      <c r="E19" s="2">
        <v>0.11316695352839901</v>
      </c>
      <c r="F19" s="2">
        <v>9.2577147623019204E-2</v>
      </c>
      <c r="G19" s="2">
        <v>9.1874234381380093E-2</v>
      </c>
      <c r="H19" s="2">
        <v>7.4603174603174602E-2</v>
      </c>
      <c r="I19" s="2">
        <v>6.4789818742768998E-2</v>
      </c>
      <c r="J19" s="2">
        <v>5.03216042376088E-2</v>
      </c>
      <c r="K19" s="2">
        <v>3.8021410114433399E-2</v>
      </c>
      <c r="L19" s="2">
        <v>1.35192226446979E-2</v>
      </c>
      <c r="M19" s="2">
        <v>1.0135135135135099E-2</v>
      </c>
      <c r="N19" s="2">
        <v>1.0547667342799201E-2</v>
      </c>
    </row>
    <row r="20" spans="1:15" x14ac:dyDescent="0.3">
      <c r="A20" s="8" t="s">
        <v>75</v>
      </c>
      <c r="B20" s="2">
        <v>0.82272325375773603</v>
      </c>
      <c r="C20" s="2">
        <v>0.83348623853211001</v>
      </c>
      <c r="D20" s="2">
        <v>0.83495575221238905</v>
      </c>
      <c r="E20" s="2">
        <v>0.85413080895008597</v>
      </c>
      <c r="F20" s="2">
        <v>0.87906588824020004</v>
      </c>
      <c r="G20" s="2">
        <v>0.86851776235197997</v>
      </c>
      <c r="H20" s="2">
        <v>0.88015873015873003</v>
      </c>
      <c r="I20" s="2">
        <v>0.87813343617431505</v>
      </c>
      <c r="J20" s="2">
        <v>0.88270904275444595</v>
      </c>
      <c r="K20" s="2">
        <v>0.90033222591362105</v>
      </c>
      <c r="L20" s="2">
        <v>0.92395437262357405</v>
      </c>
      <c r="M20" s="2">
        <v>0.923141891891892</v>
      </c>
      <c r="N20" s="2">
        <v>0.91683569979715995</v>
      </c>
    </row>
    <row r="21" spans="1:15" x14ac:dyDescent="0.3">
      <c r="A21" s="8" t="s">
        <v>76</v>
      </c>
      <c r="B21" s="2">
        <v>2.07780725022104E-2</v>
      </c>
      <c r="C21" s="2">
        <v>2.5229357798165101E-2</v>
      </c>
      <c r="D21" s="2">
        <v>2.7433628318584102E-2</v>
      </c>
      <c r="E21" s="2">
        <v>3.2702237521514597E-2</v>
      </c>
      <c r="F21" s="2">
        <v>2.83569641367807E-2</v>
      </c>
      <c r="G21" s="2">
        <v>3.9608003266639401E-2</v>
      </c>
      <c r="H21" s="2">
        <v>4.5238095238095202E-2</v>
      </c>
      <c r="I21" s="2">
        <v>5.7076745082915499E-2</v>
      </c>
      <c r="J21" s="2">
        <v>6.6969353007945501E-2</v>
      </c>
      <c r="K21" s="2">
        <v>6.1646363971945402E-2</v>
      </c>
      <c r="L21" s="2">
        <v>6.2526404731727894E-2</v>
      </c>
      <c r="M21" s="2">
        <v>6.6722972972972999E-2</v>
      </c>
      <c r="N21" s="2">
        <v>7.2616632860040595E-2</v>
      </c>
    </row>
    <row r="22" spans="1:15" x14ac:dyDescent="0.3">
      <c r="A22" s="8" t="s">
        <v>77</v>
      </c>
      <c r="B22" s="2">
        <v>6.2794348508634201E-3</v>
      </c>
      <c r="C22" s="2">
        <v>7.9840319361277404E-3</v>
      </c>
      <c r="D22" s="2">
        <v>1.21065375302663E-2</v>
      </c>
      <c r="E22" s="2">
        <v>5.78034682080925E-3</v>
      </c>
      <c r="F22" s="2">
        <v>6.7567567567567597E-3</v>
      </c>
      <c r="G22" s="2">
        <v>8.0321285140562207E-3</v>
      </c>
      <c r="H22" s="2">
        <v>0</v>
      </c>
      <c r="I22" s="2">
        <v>4.65116279069767E-3</v>
      </c>
      <c r="J22" s="2">
        <v>4.3859649122806998E-3</v>
      </c>
      <c r="K22" s="2">
        <v>2.0576131687242798E-2</v>
      </c>
      <c r="L22" s="2">
        <v>0</v>
      </c>
      <c r="M22" s="2">
        <v>7.1174377224199302E-3</v>
      </c>
      <c r="N22" s="2">
        <v>3.0211480362537799E-3</v>
      </c>
    </row>
    <row r="23" spans="1:15" x14ac:dyDescent="0.3">
      <c r="A23" s="8" t="s">
        <v>78</v>
      </c>
      <c r="B23" s="2">
        <v>0.77708006279434805</v>
      </c>
      <c r="C23" s="2">
        <v>0.72455089820359297</v>
      </c>
      <c r="D23" s="2">
        <v>0.65375302663438295</v>
      </c>
      <c r="E23" s="2">
        <v>0.64161849710982699</v>
      </c>
      <c r="F23" s="2">
        <v>0.62162162162162204</v>
      </c>
      <c r="G23" s="2">
        <v>0.65060240963855398</v>
      </c>
      <c r="H23" s="2">
        <v>0.659574468085106</v>
      </c>
      <c r="I23" s="2">
        <v>0.68372093023255798</v>
      </c>
      <c r="J23" s="2">
        <v>0.71491228070175405</v>
      </c>
      <c r="K23" s="2">
        <v>0.748971193415638</v>
      </c>
      <c r="L23" s="2">
        <v>0.80555555555555602</v>
      </c>
      <c r="M23" s="2">
        <v>0.82206405693950202</v>
      </c>
      <c r="N23" s="2">
        <v>0.81268882175226598</v>
      </c>
    </row>
    <row r="24" spans="1:15" x14ac:dyDescent="0.3">
      <c r="A24" s="8" t="s">
        <v>79</v>
      </c>
      <c r="B24" s="2">
        <v>0.21664050235478799</v>
      </c>
      <c r="C24" s="2">
        <v>0.26746506986027901</v>
      </c>
      <c r="D24" s="2">
        <v>0.33414043583535102</v>
      </c>
      <c r="E24" s="2">
        <v>0.35260115606936399</v>
      </c>
      <c r="F24" s="2">
        <v>0.37162162162162199</v>
      </c>
      <c r="G24" s="2">
        <v>0.34136546184738997</v>
      </c>
      <c r="H24" s="2">
        <v>0.340425531914894</v>
      </c>
      <c r="I24" s="2">
        <v>0.31162790697674397</v>
      </c>
      <c r="J24" s="2">
        <v>0.28070175438596501</v>
      </c>
      <c r="K24" s="2">
        <v>0.23045267489711899</v>
      </c>
      <c r="L24" s="2">
        <v>0.194444444444444</v>
      </c>
      <c r="M24" s="2">
        <v>0.17081850533807799</v>
      </c>
      <c r="N24" s="2">
        <v>0.18429003021147999</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-0.129943502824859</v>
      </c>
      <c r="C29" s="2">
        <v>9.74025974025974E-3</v>
      </c>
      <c r="D29" s="2">
        <v>-0.154340836012862</v>
      </c>
      <c r="E29" s="2">
        <v>-0.155893536121673</v>
      </c>
      <c r="F29" s="2">
        <v>1.35135135135135E-2</v>
      </c>
      <c r="G29" s="2">
        <v>-0.164444444444444</v>
      </c>
      <c r="H29" s="2">
        <v>-0.10638297872340401</v>
      </c>
      <c r="I29" s="2">
        <v>-0.20833333333333301</v>
      </c>
      <c r="J29" s="2">
        <v>-0.22556390977443599</v>
      </c>
      <c r="K29" s="2">
        <v>-0.68932038834951503</v>
      </c>
      <c r="L29" s="2">
        <v>-0.25</v>
      </c>
      <c r="M29" s="2">
        <v>8.3333333333333301E-2</v>
      </c>
      <c r="N29" s="3">
        <v>-0.80451127819548895</v>
      </c>
      <c r="O29" s="3">
        <v>-0.92655367231638397</v>
      </c>
    </row>
    <row r="30" spans="1:15" x14ac:dyDescent="0.3">
      <c r="A30" s="8" t="s">
        <v>75</v>
      </c>
      <c r="B30" s="2">
        <v>-2.3643202579258501E-2</v>
      </c>
      <c r="C30" s="2">
        <v>3.8525041276829902E-2</v>
      </c>
      <c r="D30" s="2">
        <v>5.1934287228404902E-2</v>
      </c>
      <c r="E30" s="2">
        <v>6.1964735516372799E-2</v>
      </c>
      <c r="F30" s="2">
        <v>9.0132827324478203E-3</v>
      </c>
      <c r="G30" s="2">
        <v>4.2783262811471601E-2</v>
      </c>
      <c r="H30" s="2">
        <v>2.66005410279531E-2</v>
      </c>
      <c r="I30" s="2">
        <v>2.4593763724198501E-2</v>
      </c>
      <c r="J30" s="2">
        <v>4.5435062151735997E-2</v>
      </c>
      <c r="K30" s="2">
        <v>-0.10332103321033199</v>
      </c>
      <c r="L30" s="2">
        <v>-4.57247370827618E-4</v>
      </c>
      <c r="M30" s="2">
        <v>3.3851784080512301E-2</v>
      </c>
      <c r="N30" s="3">
        <v>-3.1290184312044597E-2</v>
      </c>
      <c r="O30" s="3">
        <v>0.214400859752821</v>
      </c>
    </row>
    <row r="31" spans="1:15" x14ac:dyDescent="0.3">
      <c r="A31" s="8" t="s">
        <v>76</v>
      </c>
      <c r="B31" s="2">
        <v>0.170212765957447</v>
      </c>
      <c r="C31" s="2">
        <v>0.12727272727272701</v>
      </c>
      <c r="D31" s="2">
        <v>0.225806451612903</v>
      </c>
      <c r="E31" s="2">
        <v>-0.105263157894737</v>
      </c>
      <c r="F31" s="2">
        <v>0.42647058823529399</v>
      </c>
      <c r="G31" s="2">
        <v>0.17525773195876301</v>
      </c>
      <c r="H31" s="2">
        <v>0.29824561403508798</v>
      </c>
      <c r="I31" s="2">
        <v>0.195945945945946</v>
      </c>
      <c r="J31" s="2">
        <v>-5.6497175141242903E-2</v>
      </c>
      <c r="K31" s="2">
        <v>-0.11377245508981999</v>
      </c>
      <c r="L31" s="2">
        <v>6.7567567567567599E-2</v>
      </c>
      <c r="M31" s="2">
        <v>0.132911392405063</v>
      </c>
      <c r="N31" s="3">
        <v>1.12994350282486E-2</v>
      </c>
      <c r="O31" s="3">
        <v>2.8085106382978702</v>
      </c>
    </row>
    <row r="32" spans="1:15" x14ac:dyDescent="0.3">
      <c r="A32" s="8" t="s">
        <v>77</v>
      </c>
      <c r="B32" s="2">
        <v>0</v>
      </c>
      <c r="C32" s="2">
        <v>0.25</v>
      </c>
      <c r="D32" s="2">
        <v>-0.6</v>
      </c>
      <c r="E32" s="2">
        <v>0</v>
      </c>
      <c r="F32" s="2">
        <v>0</v>
      </c>
      <c r="G32" s="2">
        <v>-1</v>
      </c>
      <c r="H32" s="2">
        <v>0</v>
      </c>
      <c r="I32" s="2">
        <v>0</v>
      </c>
      <c r="J32" s="2">
        <v>4</v>
      </c>
      <c r="K32" s="2">
        <v>-1</v>
      </c>
      <c r="L32" s="2">
        <v>0</v>
      </c>
      <c r="M32" s="2">
        <v>-0.5</v>
      </c>
      <c r="N32" s="3">
        <v>0</v>
      </c>
      <c r="O32" s="3">
        <v>-0.75</v>
      </c>
    </row>
    <row r="33" spans="1:15" x14ac:dyDescent="0.3">
      <c r="A33" s="8" t="s">
        <v>78</v>
      </c>
      <c r="B33" s="2">
        <v>-0.266666666666667</v>
      </c>
      <c r="C33" s="2">
        <v>-0.256198347107438</v>
      </c>
      <c r="D33" s="2">
        <v>-0.17777777777777801</v>
      </c>
      <c r="E33" s="2">
        <v>-0.171171171171171</v>
      </c>
      <c r="F33" s="2">
        <v>-0.119565217391304</v>
      </c>
      <c r="G33" s="2">
        <v>-4.3209876543209902E-2</v>
      </c>
      <c r="H33" s="2">
        <v>-5.16129032258065E-2</v>
      </c>
      <c r="I33" s="2">
        <v>0.108843537414966</v>
      </c>
      <c r="J33" s="2">
        <v>0.11656441717791401</v>
      </c>
      <c r="K33" s="2">
        <v>0.115384615384615</v>
      </c>
      <c r="L33" s="2">
        <v>0.13793103448275901</v>
      </c>
      <c r="M33" s="2">
        <v>0.16450216450216501</v>
      </c>
      <c r="N33" s="3">
        <v>0.65030674846625802</v>
      </c>
      <c r="O33" s="3">
        <v>-0.45656565656565701</v>
      </c>
    </row>
    <row r="34" spans="1:15" x14ac:dyDescent="0.3">
      <c r="A34" s="8" t="s">
        <v>79</v>
      </c>
      <c r="B34" s="2">
        <v>-2.8985507246376802E-2</v>
      </c>
      <c r="C34" s="2">
        <v>2.9850746268656699E-2</v>
      </c>
      <c r="D34" s="2">
        <v>-0.115942028985507</v>
      </c>
      <c r="E34" s="2">
        <v>-9.8360655737704902E-2</v>
      </c>
      <c r="F34" s="2">
        <v>-0.22727272727272699</v>
      </c>
      <c r="G34" s="2">
        <v>-5.8823529411764698E-2</v>
      </c>
      <c r="H34" s="2">
        <v>-0.16250000000000001</v>
      </c>
      <c r="I34" s="2">
        <v>-4.47761194029851E-2</v>
      </c>
      <c r="J34" s="2">
        <v>-0.125</v>
      </c>
      <c r="K34" s="2">
        <v>-0.125</v>
      </c>
      <c r="L34" s="2">
        <v>-2.04081632653061E-2</v>
      </c>
      <c r="M34" s="2">
        <v>0.27083333333333298</v>
      </c>
      <c r="N34" s="3">
        <v>-4.6875E-2</v>
      </c>
      <c r="O34" s="3">
        <v>-0.55797101449275399</v>
      </c>
    </row>
    <row r="35" spans="1:15" x14ac:dyDescent="0.3">
      <c r="A35" s="11" t="s">
        <v>16</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-0.11280487804878001</v>
      </c>
      <c r="L35" s="3">
        <v>1.1454753722795001E-2</v>
      </c>
      <c r="M35" s="3">
        <v>5.5492638731596801E-2</v>
      </c>
      <c r="N35" s="3">
        <v>-2.6123301985370901E-2</v>
      </c>
      <c r="O35" s="3">
        <v>-3.5529492928596099E-2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123</v>
      </c>
    </row>
    <row r="2" spans="1:14" ht="15.6" x14ac:dyDescent="0.3">
      <c r="A2" s="12" t="s">
        <v>116</v>
      </c>
    </row>
    <row r="3" spans="1:14" ht="15.6" x14ac:dyDescent="0.3">
      <c r="A3" s="12" t="s">
        <v>59</v>
      </c>
    </row>
    <row r="4" spans="1:14" ht="15.6" x14ac:dyDescent="0.3">
      <c r="A4" s="12" t="s">
        <v>55</v>
      </c>
    </row>
    <row r="5" spans="1:14" x14ac:dyDescent="0.3">
      <c r="A5" s="16" t="str">
        <f>HYPERLINK("#'Table of contents'!A19",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319</v>
      </c>
      <c r="C8" s="1">
        <v>303</v>
      </c>
      <c r="D8" s="1">
        <v>333</v>
      </c>
      <c r="E8" s="1">
        <v>348</v>
      </c>
      <c r="F8" s="1">
        <v>354</v>
      </c>
      <c r="G8" s="1">
        <v>373</v>
      </c>
      <c r="H8" s="1">
        <v>384</v>
      </c>
      <c r="I8" s="1">
        <v>388</v>
      </c>
      <c r="J8" s="1">
        <v>384</v>
      </c>
      <c r="K8" s="1">
        <v>391</v>
      </c>
      <c r="L8" s="1">
        <v>347</v>
      </c>
      <c r="M8" s="1">
        <v>343</v>
      </c>
      <c r="N8" s="1">
        <v>350</v>
      </c>
    </row>
    <row r="9" spans="1:14" x14ac:dyDescent="0.3">
      <c r="A9" s="7" t="s">
        <v>83</v>
      </c>
      <c r="B9" s="1">
        <v>16</v>
      </c>
      <c r="C9" s="1">
        <v>19</v>
      </c>
      <c r="D9" s="1">
        <v>21</v>
      </c>
      <c r="E9" s="1">
        <v>23</v>
      </c>
      <c r="F9" s="1">
        <v>23</v>
      </c>
      <c r="G9" s="1">
        <v>22</v>
      </c>
      <c r="H9" s="1">
        <v>20</v>
      </c>
      <c r="I9" s="1">
        <v>21</v>
      </c>
      <c r="J9" s="1">
        <v>21</v>
      </c>
      <c r="K9" s="1">
        <v>22</v>
      </c>
      <c r="L9" s="1">
        <v>18</v>
      </c>
      <c r="M9" s="1">
        <v>16</v>
      </c>
      <c r="N9" s="1">
        <v>21</v>
      </c>
    </row>
    <row r="10" spans="1:14" x14ac:dyDescent="0.3">
      <c r="A10" s="7" t="s">
        <v>84</v>
      </c>
      <c r="B10" s="1">
        <v>62</v>
      </c>
      <c r="C10" s="1">
        <v>70</v>
      </c>
      <c r="D10" s="1">
        <v>68</v>
      </c>
      <c r="E10" s="1">
        <v>76</v>
      </c>
      <c r="F10" s="1">
        <v>88</v>
      </c>
      <c r="G10" s="1">
        <v>94</v>
      </c>
      <c r="H10" s="1">
        <v>95</v>
      </c>
      <c r="I10" s="1">
        <v>96</v>
      </c>
      <c r="J10" s="1">
        <v>95</v>
      </c>
      <c r="K10" s="1">
        <v>98</v>
      </c>
      <c r="L10" s="1">
        <v>91</v>
      </c>
      <c r="M10" s="1">
        <v>89</v>
      </c>
      <c r="N10" s="1">
        <v>91</v>
      </c>
    </row>
    <row r="11" spans="1:14" x14ac:dyDescent="0.3">
      <c r="A11" s="7" t="s">
        <v>85</v>
      </c>
      <c r="B11" s="1">
        <v>1682</v>
      </c>
      <c r="C11" s="1">
        <v>1639</v>
      </c>
      <c r="D11" s="1">
        <v>1694</v>
      </c>
      <c r="E11" s="1">
        <v>1744</v>
      </c>
      <c r="F11" s="1">
        <v>1806</v>
      </c>
      <c r="G11" s="1">
        <v>1828</v>
      </c>
      <c r="H11" s="1">
        <v>1879</v>
      </c>
      <c r="I11" s="1">
        <v>1922</v>
      </c>
      <c r="J11" s="1">
        <v>1975</v>
      </c>
      <c r="K11" s="1">
        <v>2029</v>
      </c>
      <c r="L11" s="1">
        <v>1779</v>
      </c>
      <c r="M11" s="1">
        <v>1801</v>
      </c>
      <c r="N11" s="1">
        <v>1892</v>
      </c>
    </row>
    <row r="12" spans="1:14" x14ac:dyDescent="0.3">
      <c r="A12" s="7" t="s">
        <v>86</v>
      </c>
      <c r="B12" s="1">
        <v>40</v>
      </c>
      <c r="C12" s="1">
        <v>40</v>
      </c>
      <c r="D12" s="1">
        <v>43</v>
      </c>
      <c r="E12" s="1">
        <v>44</v>
      </c>
      <c r="F12" s="1">
        <v>45</v>
      </c>
      <c r="G12" s="1">
        <v>45</v>
      </c>
      <c r="H12" s="1">
        <v>48</v>
      </c>
      <c r="I12" s="1">
        <v>50</v>
      </c>
      <c r="J12" s="1">
        <v>51</v>
      </c>
      <c r="K12" s="1">
        <v>50</v>
      </c>
      <c r="L12" s="1">
        <v>39</v>
      </c>
      <c r="M12" s="1">
        <v>34</v>
      </c>
      <c r="N12" s="1">
        <v>38</v>
      </c>
    </row>
    <row r="13" spans="1:14" x14ac:dyDescent="0.3">
      <c r="A13" s="7" t="s">
        <v>87</v>
      </c>
      <c r="B13" s="1">
        <v>143</v>
      </c>
      <c r="C13" s="1">
        <v>109</v>
      </c>
      <c r="D13" s="1">
        <v>101</v>
      </c>
      <c r="E13" s="1">
        <v>89</v>
      </c>
      <c r="F13" s="1">
        <v>82</v>
      </c>
      <c r="G13" s="1">
        <v>87</v>
      </c>
      <c r="H13" s="1">
        <v>94</v>
      </c>
      <c r="I13" s="1">
        <v>116</v>
      </c>
      <c r="J13" s="1">
        <v>117</v>
      </c>
      <c r="K13" s="1">
        <v>119</v>
      </c>
      <c r="L13" s="1">
        <v>93</v>
      </c>
      <c r="M13" s="1">
        <v>85</v>
      </c>
      <c r="N13" s="1">
        <v>73</v>
      </c>
    </row>
    <row r="14" spans="1:14" x14ac:dyDescent="0.3">
      <c r="A14" s="7" t="s">
        <v>88</v>
      </c>
      <c r="B14" s="1">
        <v>421</v>
      </c>
      <c r="C14" s="1">
        <v>313</v>
      </c>
      <c r="D14" s="1">
        <v>250</v>
      </c>
      <c r="E14" s="1">
        <v>201</v>
      </c>
      <c r="F14" s="1">
        <v>175</v>
      </c>
      <c r="G14" s="1">
        <v>138</v>
      </c>
      <c r="H14" s="1">
        <v>131</v>
      </c>
      <c r="I14" s="1">
        <v>118</v>
      </c>
      <c r="J14" s="1">
        <v>126</v>
      </c>
      <c r="K14" s="1">
        <v>127</v>
      </c>
      <c r="L14" s="1">
        <v>127</v>
      </c>
      <c r="M14" s="1">
        <v>148</v>
      </c>
      <c r="N14" s="1">
        <v>182</v>
      </c>
    </row>
    <row r="15" spans="1:14" x14ac:dyDescent="0.3">
      <c r="A15" s="7" t="s">
        <v>89</v>
      </c>
      <c r="B15" s="1">
        <v>27</v>
      </c>
      <c r="C15" s="1">
        <v>19</v>
      </c>
      <c r="D15" s="1">
        <v>16</v>
      </c>
      <c r="E15" s="1">
        <v>16</v>
      </c>
      <c r="F15" s="1">
        <v>8</v>
      </c>
      <c r="G15" s="1">
        <v>10</v>
      </c>
      <c r="H15" s="1">
        <v>8</v>
      </c>
      <c r="I15" s="1">
        <v>7</v>
      </c>
      <c r="J15" s="1">
        <v>11</v>
      </c>
      <c r="K15" s="1">
        <v>9</v>
      </c>
      <c r="L15" s="1">
        <v>6</v>
      </c>
      <c r="M15" s="1">
        <v>6</v>
      </c>
      <c r="N15" s="1">
        <v>11</v>
      </c>
    </row>
    <row r="16" spans="1:14" x14ac:dyDescent="0.3">
      <c r="A16" s="7" t="s">
        <v>90</v>
      </c>
      <c r="B16" s="1">
        <v>8</v>
      </c>
      <c r="C16" s="1">
        <v>10</v>
      </c>
      <c r="D16" s="1">
        <v>10</v>
      </c>
      <c r="E16" s="1">
        <v>9</v>
      </c>
      <c r="F16" s="1">
        <v>7</v>
      </c>
      <c r="G16" s="1">
        <v>7</v>
      </c>
      <c r="H16" s="1">
        <v>6</v>
      </c>
      <c r="I16" s="1">
        <v>6</v>
      </c>
      <c r="J16" s="1">
        <v>4</v>
      </c>
      <c r="K16" s="1">
        <v>5</v>
      </c>
      <c r="L16" s="1">
        <v>5</v>
      </c>
      <c r="M16" s="1">
        <v>5</v>
      </c>
      <c r="N16" s="1">
        <v>10</v>
      </c>
    </row>
    <row r="17" spans="1:14" x14ac:dyDescent="0.3">
      <c r="A17" s="7" t="s">
        <v>91</v>
      </c>
      <c r="B17" s="1">
        <v>120</v>
      </c>
      <c r="C17" s="1">
        <v>104</v>
      </c>
      <c r="D17" s="1">
        <v>93</v>
      </c>
      <c r="E17" s="1">
        <v>83</v>
      </c>
      <c r="F17" s="1">
        <v>73</v>
      </c>
      <c r="G17" s="1">
        <v>69</v>
      </c>
      <c r="H17" s="1">
        <v>64</v>
      </c>
      <c r="I17" s="1">
        <v>63</v>
      </c>
      <c r="J17" s="1">
        <v>60</v>
      </c>
      <c r="K17" s="1">
        <v>61</v>
      </c>
      <c r="L17" s="1">
        <v>62</v>
      </c>
      <c r="M17" s="1">
        <v>59</v>
      </c>
      <c r="N17" s="1">
        <v>61</v>
      </c>
    </row>
    <row r="18" spans="1:14" x14ac:dyDescent="0.3">
      <c r="A18" s="7" t="s">
        <v>92</v>
      </c>
      <c r="B18" s="1">
        <v>20</v>
      </c>
      <c r="C18" s="1">
        <v>20</v>
      </c>
      <c r="D18" s="1">
        <v>17</v>
      </c>
      <c r="E18" s="1">
        <v>17</v>
      </c>
      <c r="F18" s="1">
        <v>17</v>
      </c>
      <c r="G18" s="1">
        <v>15</v>
      </c>
      <c r="H18" s="1">
        <v>20</v>
      </c>
      <c r="I18" s="1">
        <v>17</v>
      </c>
      <c r="J18" s="1">
        <v>21</v>
      </c>
      <c r="K18" s="1">
        <v>32</v>
      </c>
      <c r="L18" s="1">
        <v>42</v>
      </c>
      <c r="M18" s="1">
        <v>51</v>
      </c>
      <c r="N18" s="1">
        <v>54</v>
      </c>
    </row>
    <row r="19" spans="1:14" x14ac:dyDescent="0.3">
      <c r="A19" s="7" t="s">
        <v>93</v>
      </c>
      <c r="B19" s="1">
        <v>41</v>
      </c>
      <c r="C19" s="1">
        <v>35</v>
      </c>
      <c r="D19" s="1">
        <v>27</v>
      </c>
      <c r="E19" s="1">
        <v>20</v>
      </c>
      <c r="F19" s="1">
        <v>16</v>
      </c>
      <c r="G19" s="1">
        <v>10</v>
      </c>
      <c r="H19" s="1">
        <v>6</v>
      </c>
      <c r="I19" s="1">
        <v>4</v>
      </c>
      <c r="J19" s="1">
        <v>6</v>
      </c>
      <c r="K19" s="1">
        <v>9</v>
      </c>
      <c r="L19" s="1">
        <v>10</v>
      </c>
      <c r="M19" s="1">
        <v>12</v>
      </c>
      <c r="N19" s="1">
        <v>13</v>
      </c>
    </row>
    <row r="20" spans="1:14" x14ac:dyDescent="0.3">
      <c r="A20" s="10" t="s">
        <v>16</v>
      </c>
      <c r="B20" s="5">
        <v>2899</v>
      </c>
      <c r="C20" s="5">
        <v>2681</v>
      </c>
      <c r="D20" s="5">
        <v>2673</v>
      </c>
      <c r="E20" s="5">
        <v>2670</v>
      </c>
      <c r="F20" s="5">
        <v>2694</v>
      </c>
      <c r="G20" s="5">
        <v>2698</v>
      </c>
      <c r="H20" s="5">
        <v>2755</v>
      </c>
      <c r="I20" s="5">
        <v>2808</v>
      </c>
      <c r="J20" s="5">
        <v>2871</v>
      </c>
      <c r="K20" s="5">
        <v>2952</v>
      </c>
      <c r="L20" s="5">
        <v>2619</v>
      </c>
      <c r="M20" s="5">
        <v>2649</v>
      </c>
      <c r="N20" s="5">
        <v>2796</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0.141025641025641</v>
      </c>
      <c r="C25" s="2">
        <v>0.138990825688073</v>
      </c>
      <c r="D25" s="2">
        <v>0.147345132743363</v>
      </c>
      <c r="E25" s="2">
        <v>0.14974182444062001</v>
      </c>
      <c r="F25" s="2">
        <v>0.147623019182652</v>
      </c>
      <c r="G25" s="2">
        <v>0.15230706410779901</v>
      </c>
      <c r="H25" s="2">
        <v>0.15238095238095201</v>
      </c>
      <c r="I25" s="2">
        <v>0.14963362900115701</v>
      </c>
      <c r="J25" s="2">
        <v>0.14528944381384801</v>
      </c>
      <c r="K25" s="2">
        <v>0.14433370247323701</v>
      </c>
      <c r="L25" s="2">
        <v>0.14659907055344301</v>
      </c>
      <c r="M25" s="2">
        <v>0.144847972972973</v>
      </c>
      <c r="N25" s="2">
        <v>0.14198782961460399</v>
      </c>
    </row>
    <row r="26" spans="1:14" x14ac:dyDescent="0.3">
      <c r="A26" s="8" t="s">
        <v>83</v>
      </c>
      <c r="B26" s="2">
        <v>7.0733863837312101E-3</v>
      </c>
      <c r="C26" s="2">
        <v>8.7155963302752298E-3</v>
      </c>
      <c r="D26" s="2">
        <v>9.2920353982300901E-3</v>
      </c>
      <c r="E26" s="2">
        <v>9.8967297762478507E-3</v>
      </c>
      <c r="F26" s="2">
        <v>9.5913261050875696E-3</v>
      </c>
      <c r="G26" s="2">
        <v>8.9832584728460601E-3</v>
      </c>
      <c r="H26" s="2">
        <v>7.9365079365079395E-3</v>
      </c>
      <c r="I26" s="2">
        <v>8.0987273428461196E-3</v>
      </c>
      <c r="J26" s="2">
        <v>7.9455164585698103E-3</v>
      </c>
      <c r="K26" s="2">
        <v>8.1210778885197499E-3</v>
      </c>
      <c r="L26" s="2">
        <v>7.6045627376425898E-3</v>
      </c>
      <c r="M26" s="2">
        <v>6.7567567567567597E-3</v>
      </c>
      <c r="N26" s="2">
        <v>8.5192697768762694E-3</v>
      </c>
    </row>
    <row r="27" spans="1:14" x14ac:dyDescent="0.3">
      <c r="A27" s="8" t="s">
        <v>84</v>
      </c>
      <c r="B27" s="2">
        <v>2.7409372236958399E-2</v>
      </c>
      <c r="C27" s="2">
        <v>3.2110091743119303E-2</v>
      </c>
      <c r="D27" s="2">
        <v>3.00884955752212E-2</v>
      </c>
      <c r="E27" s="2">
        <v>3.2702237521514597E-2</v>
      </c>
      <c r="F27" s="2">
        <v>3.6697247706422E-2</v>
      </c>
      <c r="G27" s="2">
        <v>3.8383013474887699E-2</v>
      </c>
      <c r="H27" s="2">
        <v>3.7698412698412703E-2</v>
      </c>
      <c r="I27" s="2">
        <v>3.7022753567296597E-2</v>
      </c>
      <c r="J27" s="2">
        <v>3.5944003026863403E-2</v>
      </c>
      <c r="K27" s="2">
        <v>3.6175710594315201E-2</v>
      </c>
      <c r="L27" s="2">
        <v>3.84452893958597E-2</v>
      </c>
      <c r="M27" s="2">
        <v>3.7584459459459499E-2</v>
      </c>
      <c r="N27" s="2">
        <v>3.6916835699797201E-2</v>
      </c>
    </row>
    <row r="28" spans="1:14" x14ac:dyDescent="0.3">
      <c r="A28" s="8" t="s">
        <v>85</v>
      </c>
      <c r="B28" s="2">
        <v>0.74358974358974395</v>
      </c>
      <c r="C28" s="2">
        <v>0.75183486238532105</v>
      </c>
      <c r="D28" s="2">
        <v>0.74955752212389404</v>
      </c>
      <c r="E28" s="2">
        <v>0.75043029259896699</v>
      </c>
      <c r="F28" s="2">
        <v>0.75312760633861597</v>
      </c>
      <c r="G28" s="2">
        <v>0.74642711310739096</v>
      </c>
      <c r="H28" s="2">
        <v>0.74563492063492098</v>
      </c>
      <c r="I28" s="2">
        <v>0.74122637871191699</v>
      </c>
      <c r="J28" s="2">
        <v>0.74725690503216002</v>
      </c>
      <c r="K28" s="2">
        <v>0.74898486526393504</v>
      </c>
      <c r="L28" s="2">
        <v>0.75158428390367504</v>
      </c>
      <c r="M28" s="2">
        <v>0.76055743243243201</v>
      </c>
      <c r="N28" s="2">
        <v>0.76754563894523298</v>
      </c>
    </row>
    <row r="29" spans="1:14" x14ac:dyDescent="0.3">
      <c r="A29" s="8" t="s">
        <v>86</v>
      </c>
      <c r="B29" s="2">
        <v>1.7683465959328001E-2</v>
      </c>
      <c r="C29" s="2">
        <v>1.8348623853211E-2</v>
      </c>
      <c r="D29" s="2">
        <v>1.9026548672566399E-2</v>
      </c>
      <c r="E29" s="2">
        <v>1.8932874354561102E-2</v>
      </c>
      <c r="F29" s="2">
        <v>1.8765638031693101E-2</v>
      </c>
      <c r="G29" s="2">
        <v>1.8374846876276E-2</v>
      </c>
      <c r="H29" s="2">
        <v>1.9047619047619001E-2</v>
      </c>
      <c r="I29" s="2">
        <v>1.9282684149633599E-2</v>
      </c>
      <c r="J29" s="2">
        <v>1.9296254256526701E-2</v>
      </c>
      <c r="K29" s="2">
        <v>1.8456995201181201E-2</v>
      </c>
      <c r="L29" s="2">
        <v>1.6476552598225599E-2</v>
      </c>
      <c r="M29" s="2">
        <v>1.43581081081081E-2</v>
      </c>
      <c r="N29" s="2">
        <v>1.54158215010142E-2</v>
      </c>
    </row>
    <row r="30" spans="1:14" x14ac:dyDescent="0.3">
      <c r="A30" s="8" t="s">
        <v>87</v>
      </c>
      <c r="B30" s="2">
        <v>6.3218390804597693E-2</v>
      </c>
      <c r="C30" s="2">
        <v>0.05</v>
      </c>
      <c r="D30" s="2">
        <v>4.4690265486725701E-2</v>
      </c>
      <c r="E30" s="2">
        <v>3.8296041308089501E-2</v>
      </c>
      <c r="F30" s="2">
        <v>3.4195162635529602E-2</v>
      </c>
      <c r="G30" s="2">
        <v>3.5524703960800298E-2</v>
      </c>
      <c r="H30" s="2">
        <v>3.7301587301587301E-2</v>
      </c>
      <c r="I30" s="2">
        <v>4.4735827227149999E-2</v>
      </c>
      <c r="J30" s="2">
        <v>4.4267877412031802E-2</v>
      </c>
      <c r="K30" s="2">
        <v>4.3927648578811401E-2</v>
      </c>
      <c r="L30" s="2">
        <v>3.9290240811153399E-2</v>
      </c>
      <c r="M30" s="2">
        <v>3.5895270270270299E-2</v>
      </c>
      <c r="N30" s="2">
        <v>2.96146044624746E-2</v>
      </c>
    </row>
    <row r="31" spans="1:14" x14ac:dyDescent="0.3">
      <c r="A31" s="8" t="s">
        <v>88</v>
      </c>
      <c r="B31" s="2">
        <v>0.66091051805337497</v>
      </c>
      <c r="C31" s="2">
        <v>0.62475049900199597</v>
      </c>
      <c r="D31" s="2">
        <v>0.60532687651331696</v>
      </c>
      <c r="E31" s="2">
        <v>0.580924855491329</v>
      </c>
      <c r="F31" s="2">
        <v>0.59121621621621601</v>
      </c>
      <c r="G31" s="2">
        <v>0.55421686746987997</v>
      </c>
      <c r="H31" s="2">
        <v>0.55744680851063799</v>
      </c>
      <c r="I31" s="2">
        <v>0.54883720930232605</v>
      </c>
      <c r="J31" s="2">
        <v>0.55263157894736803</v>
      </c>
      <c r="K31" s="2">
        <v>0.52263374485596703</v>
      </c>
      <c r="L31" s="2">
        <v>0.50396825396825395</v>
      </c>
      <c r="M31" s="2">
        <v>0.52669039145907504</v>
      </c>
      <c r="N31" s="2">
        <v>0.54984894259818695</v>
      </c>
    </row>
    <row r="32" spans="1:14" x14ac:dyDescent="0.3">
      <c r="A32" s="8" t="s">
        <v>89</v>
      </c>
      <c r="B32" s="2">
        <v>4.2386185243328101E-2</v>
      </c>
      <c r="C32" s="2">
        <v>3.7924151696606803E-2</v>
      </c>
      <c r="D32" s="2">
        <v>3.8740920096852302E-2</v>
      </c>
      <c r="E32" s="2">
        <v>4.6242774566474E-2</v>
      </c>
      <c r="F32" s="2">
        <v>2.7027027027027001E-2</v>
      </c>
      <c r="G32" s="2">
        <v>4.0160642570281103E-2</v>
      </c>
      <c r="H32" s="2">
        <v>3.4042553191489397E-2</v>
      </c>
      <c r="I32" s="2">
        <v>3.25581395348837E-2</v>
      </c>
      <c r="J32" s="2">
        <v>4.8245614035087703E-2</v>
      </c>
      <c r="K32" s="2">
        <v>3.7037037037037E-2</v>
      </c>
      <c r="L32" s="2">
        <v>2.3809523809523801E-2</v>
      </c>
      <c r="M32" s="2">
        <v>2.1352313167259801E-2</v>
      </c>
      <c r="N32" s="2">
        <v>3.32326283987915E-2</v>
      </c>
    </row>
    <row r="33" spans="1:15" x14ac:dyDescent="0.3">
      <c r="A33" s="8" t="s">
        <v>90</v>
      </c>
      <c r="B33" s="2">
        <v>1.25588697017268E-2</v>
      </c>
      <c r="C33" s="2">
        <v>1.9960079840319399E-2</v>
      </c>
      <c r="D33" s="2">
        <v>2.4213075060532701E-2</v>
      </c>
      <c r="E33" s="2">
        <v>2.6011560693641599E-2</v>
      </c>
      <c r="F33" s="2">
        <v>2.3648648648648601E-2</v>
      </c>
      <c r="G33" s="2">
        <v>2.81124497991968E-2</v>
      </c>
      <c r="H33" s="2">
        <v>2.5531914893616999E-2</v>
      </c>
      <c r="I33" s="2">
        <v>2.7906976744186001E-2</v>
      </c>
      <c r="J33" s="2">
        <v>1.7543859649122799E-2</v>
      </c>
      <c r="K33" s="2">
        <v>2.0576131687242798E-2</v>
      </c>
      <c r="L33" s="2">
        <v>1.9841269841269799E-2</v>
      </c>
      <c r="M33" s="2">
        <v>1.7793594306049799E-2</v>
      </c>
      <c r="N33" s="2">
        <v>3.0211480362537801E-2</v>
      </c>
    </row>
    <row r="34" spans="1:15" x14ac:dyDescent="0.3">
      <c r="A34" s="8" t="s">
        <v>91</v>
      </c>
      <c r="B34" s="2">
        <v>0.18838304552590299</v>
      </c>
      <c r="C34" s="2">
        <v>0.20758483033932101</v>
      </c>
      <c r="D34" s="2">
        <v>0.22518159806295401</v>
      </c>
      <c r="E34" s="2">
        <v>0.239884393063584</v>
      </c>
      <c r="F34" s="2">
        <v>0.24662162162162199</v>
      </c>
      <c r="G34" s="2">
        <v>0.27710843373493999</v>
      </c>
      <c r="H34" s="2">
        <v>0.27234042553191501</v>
      </c>
      <c r="I34" s="2">
        <v>0.293023255813953</v>
      </c>
      <c r="J34" s="2">
        <v>0.26315789473684198</v>
      </c>
      <c r="K34" s="2">
        <v>0.251028806584362</v>
      </c>
      <c r="L34" s="2">
        <v>0.24603174603174599</v>
      </c>
      <c r="M34" s="2">
        <v>0.209964412811388</v>
      </c>
      <c r="N34" s="2">
        <v>0.18429003021147999</v>
      </c>
    </row>
    <row r="35" spans="1:15" x14ac:dyDescent="0.3">
      <c r="A35" s="8" t="s">
        <v>92</v>
      </c>
      <c r="B35" s="2">
        <v>3.1397174254317102E-2</v>
      </c>
      <c r="C35" s="2">
        <v>3.9920159680638702E-2</v>
      </c>
      <c r="D35" s="2">
        <v>4.1162227602905603E-2</v>
      </c>
      <c r="E35" s="2">
        <v>4.9132947976878602E-2</v>
      </c>
      <c r="F35" s="2">
        <v>5.7432432432432401E-2</v>
      </c>
      <c r="G35" s="2">
        <v>6.02409638554217E-2</v>
      </c>
      <c r="H35" s="2">
        <v>8.5106382978723402E-2</v>
      </c>
      <c r="I35" s="2">
        <v>7.9069767441860506E-2</v>
      </c>
      <c r="J35" s="2">
        <v>9.2105263157894704E-2</v>
      </c>
      <c r="K35" s="2">
        <v>0.131687242798354</v>
      </c>
      <c r="L35" s="2">
        <v>0.16666666666666699</v>
      </c>
      <c r="M35" s="2">
        <v>0.18149466192170799</v>
      </c>
      <c r="N35" s="2">
        <v>0.16314199395770401</v>
      </c>
    </row>
    <row r="36" spans="1:15" x14ac:dyDescent="0.3">
      <c r="A36" s="8" t="s">
        <v>93</v>
      </c>
      <c r="B36" s="2">
        <v>6.4364207221350098E-2</v>
      </c>
      <c r="C36" s="2">
        <v>6.9860279441117806E-2</v>
      </c>
      <c r="D36" s="2">
        <v>6.5375302663438301E-2</v>
      </c>
      <c r="E36" s="2">
        <v>5.7803468208092498E-2</v>
      </c>
      <c r="F36" s="2">
        <v>5.4054054054054099E-2</v>
      </c>
      <c r="G36" s="2">
        <v>4.0160642570281103E-2</v>
      </c>
      <c r="H36" s="2">
        <v>2.5531914893616999E-2</v>
      </c>
      <c r="I36" s="2">
        <v>1.8604651162790701E-2</v>
      </c>
      <c r="J36" s="2">
        <v>2.6315789473684199E-2</v>
      </c>
      <c r="K36" s="2">
        <v>3.7037037037037E-2</v>
      </c>
      <c r="L36" s="2">
        <v>3.9682539682539701E-2</v>
      </c>
      <c r="M36" s="2">
        <v>4.2704626334519602E-2</v>
      </c>
      <c r="N36" s="2">
        <v>3.92749244712991E-2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-5.0156739811912203E-2</v>
      </c>
      <c r="C41" s="2">
        <v>9.9009900990099001E-2</v>
      </c>
      <c r="D41" s="2">
        <v>4.5045045045045001E-2</v>
      </c>
      <c r="E41" s="2">
        <v>1.72413793103448E-2</v>
      </c>
      <c r="F41" s="2">
        <v>5.3672316384180803E-2</v>
      </c>
      <c r="G41" s="2">
        <v>2.9490616621983899E-2</v>
      </c>
      <c r="H41" s="2">
        <v>1.0416666666666701E-2</v>
      </c>
      <c r="I41" s="2">
        <v>-1.03092783505155E-2</v>
      </c>
      <c r="J41" s="2">
        <v>1.8229166666666699E-2</v>
      </c>
      <c r="K41" s="2">
        <v>-0.11253196930946301</v>
      </c>
      <c r="L41" s="2">
        <v>-1.1527377521613799E-2</v>
      </c>
      <c r="M41" s="2">
        <v>2.04081632653061E-2</v>
      </c>
      <c r="N41" s="3">
        <v>-8.8541666666666699E-2</v>
      </c>
      <c r="O41" s="3">
        <v>9.7178683385579903E-2</v>
      </c>
    </row>
    <row r="42" spans="1:15" x14ac:dyDescent="0.3">
      <c r="A42" s="8" t="s">
        <v>83</v>
      </c>
      <c r="B42" s="2">
        <v>0.1875</v>
      </c>
      <c r="C42" s="2">
        <v>0.105263157894737</v>
      </c>
      <c r="D42" s="2">
        <v>9.5238095238095205E-2</v>
      </c>
      <c r="E42" s="2">
        <v>0</v>
      </c>
      <c r="F42" s="2">
        <v>-4.3478260869565202E-2</v>
      </c>
      <c r="G42" s="2">
        <v>-9.0909090909090898E-2</v>
      </c>
      <c r="H42" s="2">
        <v>0.05</v>
      </c>
      <c r="I42" s="2">
        <v>0</v>
      </c>
      <c r="J42" s="2">
        <v>4.7619047619047603E-2</v>
      </c>
      <c r="K42" s="2">
        <v>-0.18181818181818199</v>
      </c>
      <c r="L42" s="2">
        <v>-0.11111111111111099</v>
      </c>
      <c r="M42" s="2">
        <v>0.3125</v>
      </c>
      <c r="N42" s="3">
        <v>0</v>
      </c>
      <c r="O42" s="3">
        <v>0.3125</v>
      </c>
    </row>
    <row r="43" spans="1:15" x14ac:dyDescent="0.3">
      <c r="A43" s="8" t="s">
        <v>84</v>
      </c>
      <c r="B43" s="2">
        <v>0.12903225806451599</v>
      </c>
      <c r="C43" s="2">
        <v>-2.8571428571428598E-2</v>
      </c>
      <c r="D43" s="2">
        <v>0.11764705882352899</v>
      </c>
      <c r="E43" s="2">
        <v>0.157894736842105</v>
      </c>
      <c r="F43" s="2">
        <v>6.8181818181818205E-2</v>
      </c>
      <c r="G43" s="2">
        <v>1.0638297872340399E-2</v>
      </c>
      <c r="H43" s="2">
        <v>1.05263157894737E-2</v>
      </c>
      <c r="I43" s="2">
        <v>-1.0416666666666701E-2</v>
      </c>
      <c r="J43" s="2">
        <v>3.1578947368421102E-2</v>
      </c>
      <c r="K43" s="2">
        <v>-7.1428571428571397E-2</v>
      </c>
      <c r="L43" s="2">
        <v>-2.1978021978022001E-2</v>
      </c>
      <c r="M43" s="2">
        <v>2.2471910112359501E-2</v>
      </c>
      <c r="N43" s="3">
        <v>-4.2105263157894701E-2</v>
      </c>
      <c r="O43" s="3">
        <v>0.467741935483871</v>
      </c>
    </row>
    <row r="44" spans="1:15" x14ac:dyDescent="0.3">
      <c r="A44" s="8" t="s">
        <v>85</v>
      </c>
      <c r="B44" s="2">
        <v>-2.55648038049941E-2</v>
      </c>
      <c r="C44" s="2">
        <v>3.35570469798658E-2</v>
      </c>
      <c r="D44" s="2">
        <v>2.9515938606847699E-2</v>
      </c>
      <c r="E44" s="2">
        <v>3.5550458715596298E-2</v>
      </c>
      <c r="F44" s="2">
        <v>1.21816168327796E-2</v>
      </c>
      <c r="G44" s="2">
        <v>2.7899343544857801E-2</v>
      </c>
      <c r="H44" s="2">
        <v>2.2884513038850501E-2</v>
      </c>
      <c r="I44" s="2">
        <v>2.7575442247658701E-2</v>
      </c>
      <c r="J44" s="2">
        <v>2.7341772151898699E-2</v>
      </c>
      <c r="K44" s="2">
        <v>-0.123213405618531</v>
      </c>
      <c r="L44" s="2">
        <v>1.23664980326026E-2</v>
      </c>
      <c r="M44" s="2">
        <v>5.0527484730705202E-2</v>
      </c>
      <c r="N44" s="3">
        <v>-4.2025316455696203E-2</v>
      </c>
      <c r="O44" s="3">
        <v>0.124851367419738</v>
      </c>
    </row>
    <row r="45" spans="1:15" x14ac:dyDescent="0.3">
      <c r="A45" s="8" t="s">
        <v>86</v>
      </c>
      <c r="B45" s="2">
        <v>0</v>
      </c>
      <c r="C45" s="2">
        <v>7.4999999999999997E-2</v>
      </c>
      <c r="D45" s="2">
        <v>2.32558139534884E-2</v>
      </c>
      <c r="E45" s="2">
        <v>2.27272727272727E-2</v>
      </c>
      <c r="F45" s="2">
        <v>0</v>
      </c>
      <c r="G45" s="2">
        <v>6.6666666666666693E-2</v>
      </c>
      <c r="H45" s="2">
        <v>4.1666666666666699E-2</v>
      </c>
      <c r="I45" s="2">
        <v>0.02</v>
      </c>
      <c r="J45" s="2">
        <v>-1.9607843137254902E-2</v>
      </c>
      <c r="K45" s="2">
        <v>-0.22</v>
      </c>
      <c r="L45" s="2">
        <v>-0.128205128205128</v>
      </c>
      <c r="M45" s="2">
        <v>0.11764705882352899</v>
      </c>
      <c r="N45" s="3">
        <v>-0.25490196078431399</v>
      </c>
      <c r="O45" s="3">
        <v>-0.05</v>
      </c>
    </row>
    <row r="46" spans="1:15" x14ac:dyDescent="0.3">
      <c r="A46" s="8" t="s">
        <v>87</v>
      </c>
      <c r="B46" s="2">
        <v>-0.23776223776223801</v>
      </c>
      <c r="C46" s="2">
        <v>-7.3394495412843999E-2</v>
      </c>
      <c r="D46" s="2">
        <v>-0.118811881188119</v>
      </c>
      <c r="E46" s="2">
        <v>-7.8651685393258397E-2</v>
      </c>
      <c r="F46" s="2">
        <v>6.0975609756097601E-2</v>
      </c>
      <c r="G46" s="2">
        <v>8.04597701149425E-2</v>
      </c>
      <c r="H46" s="2">
        <v>0.23404255319148901</v>
      </c>
      <c r="I46" s="2">
        <v>8.6206896551724102E-3</v>
      </c>
      <c r="J46" s="2">
        <v>1.7094017094017099E-2</v>
      </c>
      <c r="K46" s="2">
        <v>-0.218487394957983</v>
      </c>
      <c r="L46" s="2">
        <v>-8.6021505376344107E-2</v>
      </c>
      <c r="M46" s="2">
        <v>-0.14117647058823499</v>
      </c>
      <c r="N46" s="3">
        <v>-0.37606837606837601</v>
      </c>
      <c r="O46" s="3">
        <v>-0.48951048951048998</v>
      </c>
    </row>
    <row r="47" spans="1:15" x14ac:dyDescent="0.3">
      <c r="A47" s="8" t="s">
        <v>88</v>
      </c>
      <c r="B47" s="2">
        <v>-0.25653206650831401</v>
      </c>
      <c r="C47" s="2">
        <v>-0.201277955271566</v>
      </c>
      <c r="D47" s="2">
        <v>-0.19600000000000001</v>
      </c>
      <c r="E47" s="2">
        <v>-0.12935323383084599</v>
      </c>
      <c r="F47" s="2">
        <v>-0.21142857142857099</v>
      </c>
      <c r="G47" s="2">
        <v>-5.0724637681159403E-2</v>
      </c>
      <c r="H47" s="2">
        <v>-9.9236641221374003E-2</v>
      </c>
      <c r="I47" s="2">
        <v>6.7796610169491497E-2</v>
      </c>
      <c r="J47" s="2">
        <v>7.9365079365079395E-3</v>
      </c>
      <c r="K47" s="2">
        <v>0</v>
      </c>
      <c r="L47" s="2">
        <v>0.16535433070866101</v>
      </c>
      <c r="M47" s="2">
        <v>0.22972972972972999</v>
      </c>
      <c r="N47" s="3">
        <v>0.44444444444444398</v>
      </c>
      <c r="O47" s="3">
        <v>-0.56769596199524897</v>
      </c>
    </row>
    <row r="48" spans="1:15" x14ac:dyDescent="0.3">
      <c r="A48" s="8" t="s">
        <v>89</v>
      </c>
      <c r="B48" s="2">
        <v>-0.296296296296296</v>
      </c>
      <c r="C48" s="2">
        <v>-0.157894736842105</v>
      </c>
      <c r="D48" s="2">
        <v>0</v>
      </c>
      <c r="E48" s="2">
        <v>-0.5</v>
      </c>
      <c r="F48" s="2">
        <v>0.25</v>
      </c>
      <c r="G48" s="2">
        <v>-0.2</v>
      </c>
      <c r="H48" s="2">
        <v>-0.125</v>
      </c>
      <c r="I48" s="2">
        <v>0.57142857142857095</v>
      </c>
      <c r="J48" s="2">
        <v>-0.18181818181818199</v>
      </c>
      <c r="K48" s="2">
        <v>-0.33333333333333298</v>
      </c>
      <c r="L48" s="2">
        <v>0</v>
      </c>
      <c r="M48" s="2">
        <v>0.83333333333333304</v>
      </c>
      <c r="N48" s="3">
        <v>0</v>
      </c>
      <c r="O48" s="3">
        <v>-0.592592592592593</v>
      </c>
    </row>
    <row r="49" spans="1:15" x14ac:dyDescent="0.3">
      <c r="A49" s="8" t="s">
        <v>90</v>
      </c>
      <c r="B49" s="2">
        <v>0.25</v>
      </c>
      <c r="C49" s="2">
        <v>0</v>
      </c>
      <c r="D49" s="2">
        <v>-0.1</v>
      </c>
      <c r="E49" s="2">
        <v>-0.22222222222222199</v>
      </c>
      <c r="F49" s="2">
        <v>0</v>
      </c>
      <c r="G49" s="2">
        <v>-0.14285714285714299</v>
      </c>
      <c r="H49" s="2">
        <v>0</v>
      </c>
      <c r="I49" s="2">
        <v>-0.33333333333333298</v>
      </c>
      <c r="J49" s="2">
        <v>0.25</v>
      </c>
      <c r="K49" s="2">
        <v>0</v>
      </c>
      <c r="L49" s="2">
        <v>0</v>
      </c>
      <c r="M49" s="2">
        <v>1</v>
      </c>
      <c r="N49" s="3">
        <v>1.5</v>
      </c>
      <c r="O49" s="3">
        <v>0.25</v>
      </c>
    </row>
    <row r="50" spans="1:15" x14ac:dyDescent="0.3">
      <c r="A50" s="8" t="s">
        <v>91</v>
      </c>
      <c r="B50" s="2">
        <v>-0.133333333333333</v>
      </c>
      <c r="C50" s="2">
        <v>-0.105769230769231</v>
      </c>
      <c r="D50" s="2">
        <v>-0.10752688172043</v>
      </c>
      <c r="E50" s="2">
        <v>-0.120481927710843</v>
      </c>
      <c r="F50" s="2">
        <v>-5.4794520547945202E-2</v>
      </c>
      <c r="G50" s="2">
        <v>-7.2463768115942004E-2</v>
      </c>
      <c r="H50" s="2">
        <v>-1.5625E-2</v>
      </c>
      <c r="I50" s="2">
        <v>-4.7619047619047603E-2</v>
      </c>
      <c r="J50" s="2">
        <v>1.6666666666666701E-2</v>
      </c>
      <c r="K50" s="2">
        <v>1.63934426229508E-2</v>
      </c>
      <c r="L50" s="2">
        <v>-4.8387096774193498E-2</v>
      </c>
      <c r="M50" s="2">
        <v>3.3898305084745797E-2</v>
      </c>
      <c r="N50" s="3">
        <v>1.6666666666666701E-2</v>
      </c>
      <c r="O50" s="3">
        <v>-0.49166666666666697</v>
      </c>
    </row>
    <row r="51" spans="1:15" x14ac:dyDescent="0.3">
      <c r="A51" s="8" t="s">
        <v>92</v>
      </c>
      <c r="B51" s="2">
        <v>0</v>
      </c>
      <c r="C51" s="2">
        <v>-0.15</v>
      </c>
      <c r="D51" s="2">
        <v>0</v>
      </c>
      <c r="E51" s="2">
        <v>0</v>
      </c>
      <c r="F51" s="2">
        <v>-0.11764705882352899</v>
      </c>
      <c r="G51" s="2">
        <v>0.33333333333333298</v>
      </c>
      <c r="H51" s="2">
        <v>-0.15</v>
      </c>
      <c r="I51" s="2">
        <v>0.23529411764705899</v>
      </c>
      <c r="J51" s="2">
        <v>0.52380952380952395</v>
      </c>
      <c r="K51" s="2">
        <v>0.3125</v>
      </c>
      <c r="L51" s="2">
        <v>0.214285714285714</v>
      </c>
      <c r="M51" s="2">
        <v>5.8823529411764698E-2</v>
      </c>
      <c r="N51" s="3">
        <v>1.5714285714285701</v>
      </c>
      <c r="O51" s="3">
        <v>1.7</v>
      </c>
    </row>
    <row r="52" spans="1:15" x14ac:dyDescent="0.3">
      <c r="A52" s="8" t="s">
        <v>93</v>
      </c>
      <c r="B52" s="2">
        <v>-0.146341463414634</v>
      </c>
      <c r="C52" s="2">
        <v>-0.22857142857142901</v>
      </c>
      <c r="D52" s="2">
        <v>-0.25925925925925902</v>
      </c>
      <c r="E52" s="2">
        <v>-0.2</v>
      </c>
      <c r="F52" s="2">
        <v>-0.375</v>
      </c>
      <c r="G52" s="2">
        <v>-0.4</v>
      </c>
      <c r="H52" s="2">
        <v>-0.33333333333333298</v>
      </c>
      <c r="I52" s="2">
        <v>0.5</v>
      </c>
      <c r="J52" s="2">
        <v>0.5</v>
      </c>
      <c r="K52" s="2">
        <v>0.11111111111111099</v>
      </c>
      <c r="L52" s="2">
        <v>0.2</v>
      </c>
      <c r="M52" s="2">
        <v>8.3333333333333301E-2</v>
      </c>
      <c r="N52" s="3">
        <v>1.1666666666666701</v>
      </c>
      <c r="O52" s="3">
        <v>-0.68292682926829296</v>
      </c>
    </row>
    <row r="53" spans="1:15" x14ac:dyDescent="0.3">
      <c r="A53" s="11" t="s">
        <v>16</v>
      </c>
      <c r="B53" s="3">
        <v>-7.5198344256640196E-2</v>
      </c>
      <c r="C53" s="3">
        <v>-2.98396120850429E-3</v>
      </c>
      <c r="D53" s="3">
        <v>-1.12233445566779E-3</v>
      </c>
      <c r="E53" s="3">
        <v>8.9887640449438193E-3</v>
      </c>
      <c r="F53" s="3">
        <v>1.4847809948032699E-3</v>
      </c>
      <c r="G53" s="3">
        <v>2.1126760563380299E-2</v>
      </c>
      <c r="H53" s="3">
        <v>1.9237749546279499E-2</v>
      </c>
      <c r="I53" s="3">
        <v>2.2435897435897401E-2</v>
      </c>
      <c r="J53" s="3">
        <v>2.8213166144200601E-2</v>
      </c>
      <c r="K53" s="3">
        <v>-0.11280487804878001</v>
      </c>
      <c r="L53" s="3">
        <v>1.1454753722795001E-2</v>
      </c>
      <c r="M53" s="3">
        <v>5.5492638731596801E-2</v>
      </c>
      <c r="N53" s="3">
        <v>-2.6123301985370901E-2</v>
      </c>
      <c r="O53" s="3">
        <v>-3.5529492928596099E-2</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B115"/>
  <sheetViews>
    <sheetView showGridLines="0" workbookViewId="0"/>
  </sheetViews>
  <sheetFormatPr defaultColWidth="11.5546875" defaultRowHeight="13.8" x14ac:dyDescent="0.3"/>
  <cols>
    <col min="2" max="2" width="73.6640625" customWidth="1"/>
  </cols>
  <sheetData>
    <row r="1" spans="1:2" ht="15.6" x14ac:dyDescent="0.3">
      <c r="A1" s="12" t="s">
        <v>233</v>
      </c>
    </row>
    <row r="2" spans="1:2" ht="15.6" x14ac:dyDescent="0.3">
      <c r="A2" s="12"/>
    </row>
    <row r="3" spans="1:2" x14ac:dyDescent="0.3">
      <c r="A3" s="16" t="str">
        <f>HYPERLINK("#'Table 1'!A1", "Table 1")</f>
        <v>Table 1</v>
      </c>
      <c r="B3" s="14" t="s">
        <v>232</v>
      </c>
    </row>
    <row r="4" spans="1:2" x14ac:dyDescent="0.3">
      <c r="A4" s="16" t="str">
        <f>HYPERLINK("#'Table 2'!A1", "Table 2")</f>
        <v>Table 2</v>
      </c>
      <c r="B4" s="14" t="s">
        <v>234</v>
      </c>
    </row>
    <row r="5" spans="1:2" x14ac:dyDescent="0.3">
      <c r="A5" s="16" t="str">
        <f>HYPERLINK("#'Table 3'!A1", "Table 3")</f>
        <v>Table 3</v>
      </c>
      <c r="B5" s="14" t="s">
        <v>235</v>
      </c>
    </row>
    <row r="6" spans="1:2" x14ac:dyDescent="0.3">
      <c r="A6" s="16" t="str">
        <f>HYPERLINK("#'Table 4'!A1", "Table 4")</f>
        <v>Table 4</v>
      </c>
      <c r="B6" s="14" t="s">
        <v>236</v>
      </c>
    </row>
    <row r="7" spans="1:2" x14ac:dyDescent="0.3">
      <c r="A7" s="16" t="str">
        <f>HYPERLINK("#'Table 5'!A1", "Table 5")</f>
        <v>Table 5</v>
      </c>
      <c r="B7" s="14" t="s">
        <v>237</v>
      </c>
    </row>
    <row r="8" spans="1:2" x14ac:dyDescent="0.3">
      <c r="A8" s="16" t="str">
        <f>HYPERLINK("#'Table 6'!A1", "Table 6")</f>
        <v>Table 6</v>
      </c>
      <c r="B8" s="14" t="s">
        <v>238</v>
      </c>
    </row>
    <row r="9" spans="1:2" x14ac:dyDescent="0.3">
      <c r="A9" s="16" t="str">
        <f>HYPERLINK("#'Table 7'!A1", "Table 7")</f>
        <v>Table 7</v>
      </c>
      <c r="B9" s="14" t="s">
        <v>239</v>
      </c>
    </row>
    <row r="10" spans="1:2" x14ac:dyDescent="0.3">
      <c r="A10" s="16" t="str">
        <f>HYPERLINK("#'Table 8'!A1", "Table 8")</f>
        <v>Table 8</v>
      </c>
      <c r="B10" s="14" t="s">
        <v>240</v>
      </c>
    </row>
    <row r="11" spans="1:2" x14ac:dyDescent="0.3">
      <c r="A11" s="16" t="str">
        <f>HYPERLINK("#'Table 9'!A1", "Table 9")</f>
        <v>Table 9</v>
      </c>
      <c r="B11" s="14" t="s">
        <v>241</v>
      </c>
    </row>
    <row r="12" spans="1:2" x14ac:dyDescent="0.3">
      <c r="A12" s="16" t="str">
        <f>HYPERLINK("#'Table 10'!A1", "Table 10")</f>
        <v>Table 10</v>
      </c>
      <c r="B12" s="14" t="s">
        <v>242</v>
      </c>
    </row>
    <row r="13" spans="1:2" x14ac:dyDescent="0.3">
      <c r="A13" s="16" t="str">
        <f>HYPERLINK("#'Table 11'!A1", "Table 11")</f>
        <v>Table 11</v>
      </c>
      <c r="B13" s="14" t="s">
        <v>243</v>
      </c>
    </row>
    <row r="14" spans="1:2" x14ac:dyDescent="0.3">
      <c r="A14" s="16" t="str">
        <f>HYPERLINK("#'Table 12'!A1", "Table 12")</f>
        <v>Table 12</v>
      </c>
      <c r="B14" s="14" t="s">
        <v>244</v>
      </c>
    </row>
    <row r="15" spans="1:2" x14ac:dyDescent="0.3">
      <c r="A15" s="16" t="str">
        <f>HYPERLINK("#'Table 13'!A1", "Table 13")</f>
        <v>Table 13</v>
      </c>
      <c r="B15" s="14" t="s">
        <v>245</v>
      </c>
    </row>
    <row r="16" spans="1:2" x14ac:dyDescent="0.3">
      <c r="A16" s="16" t="str">
        <f>HYPERLINK("#'Table 14'!A1", "Table 14")</f>
        <v>Table 14</v>
      </c>
      <c r="B16" s="14" t="s">
        <v>246</v>
      </c>
    </row>
    <row r="17" spans="1:2" x14ac:dyDescent="0.3">
      <c r="A17" s="16" t="str">
        <f>HYPERLINK("#'Table 15'!A1", "Table 15")</f>
        <v>Table 15</v>
      </c>
      <c r="B17" s="14" t="s">
        <v>247</v>
      </c>
    </row>
    <row r="18" spans="1:2" x14ac:dyDescent="0.3">
      <c r="A18" s="16" t="str">
        <f>HYPERLINK("#'Table 16'!A1", "Table 16")</f>
        <v>Table 16</v>
      </c>
      <c r="B18" s="14" t="s">
        <v>248</v>
      </c>
    </row>
    <row r="19" spans="1:2" x14ac:dyDescent="0.3">
      <c r="A19" s="16" t="str">
        <f>HYPERLINK("#'Table 17'!A1", "Table 17")</f>
        <v>Table 17</v>
      </c>
      <c r="B19" s="14" t="s">
        <v>249</v>
      </c>
    </row>
    <row r="20" spans="1:2" x14ac:dyDescent="0.3">
      <c r="A20" s="16" t="str">
        <f>HYPERLINK("#'Table 18'!A1", "Table 18")</f>
        <v>Table 18</v>
      </c>
      <c r="B20" s="14" t="s">
        <v>250</v>
      </c>
    </row>
    <row r="21" spans="1:2" x14ac:dyDescent="0.3">
      <c r="A21" s="16" t="str">
        <f>HYPERLINK("#'Table 19'!A1", "Table 19")</f>
        <v>Table 19</v>
      </c>
      <c r="B21" s="14" t="s">
        <v>251</v>
      </c>
    </row>
    <row r="22" spans="1:2" x14ac:dyDescent="0.3">
      <c r="A22" s="16" t="str">
        <f>HYPERLINK("#'Table 20'!A1", "Table 20")</f>
        <v>Table 20</v>
      </c>
      <c r="B22" s="14" t="s">
        <v>252</v>
      </c>
    </row>
    <row r="23" spans="1:2" x14ac:dyDescent="0.3">
      <c r="A23" s="16" t="str">
        <f>HYPERLINK("#'Table 21'!A1", "Table 21")</f>
        <v>Table 21</v>
      </c>
      <c r="B23" s="14" t="s">
        <v>253</v>
      </c>
    </row>
    <row r="24" spans="1:2" x14ac:dyDescent="0.3">
      <c r="A24" s="16" t="str">
        <f>HYPERLINK("#'Table 22'!A1", "Table 22")</f>
        <v>Table 22</v>
      </c>
      <c r="B24" s="14" t="s">
        <v>254</v>
      </c>
    </row>
    <row r="25" spans="1:2" x14ac:dyDescent="0.3">
      <c r="A25" s="16" t="str">
        <f>HYPERLINK("#'Table 23'!A1", "Table 23")</f>
        <v>Table 23</v>
      </c>
      <c r="B25" s="14" t="s">
        <v>255</v>
      </c>
    </row>
    <row r="26" spans="1:2" x14ac:dyDescent="0.3">
      <c r="A26" s="16" t="str">
        <f>HYPERLINK("#'Table 24'!A1", "Table 24")</f>
        <v>Table 24</v>
      </c>
      <c r="B26" s="14" t="s">
        <v>256</v>
      </c>
    </row>
    <row r="27" spans="1:2" x14ac:dyDescent="0.3">
      <c r="A27" s="16" t="str">
        <f>HYPERLINK("#'Table 25'!A1", "Table 25")</f>
        <v>Table 25</v>
      </c>
      <c r="B27" s="14" t="s">
        <v>257</v>
      </c>
    </row>
    <row r="28" spans="1:2" x14ac:dyDescent="0.3">
      <c r="A28" s="16" t="str">
        <f>HYPERLINK("#'Table 26'!A1", "Table 26")</f>
        <v>Table 26</v>
      </c>
      <c r="B28" s="14" t="s">
        <v>258</v>
      </c>
    </row>
    <row r="29" spans="1:2" x14ac:dyDescent="0.3">
      <c r="A29" s="16" t="str">
        <f>HYPERLINK("#'Table 27'!A1", "Table 27")</f>
        <v>Table 27</v>
      </c>
      <c r="B29" s="14" t="s">
        <v>259</v>
      </c>
    </row>
    <row r="30" spans="1:2" x14ac:dyDescent="0.3">
      <c r="A30" s="16" t="str">
        <f>HYPERLINK("#'Table 28'!A1", "Table 28")</f>
        <v>Table 28</v>
      </c>
      <c r="B30" s="14" t="s">
        <v>260</v>
      </c>
    </row>
    <row r="31" spans="1:2" x14ac:dyDescent="0.3">
      <c r="A31" s="16" t="str">
        <f>HYPERLINK("#'Table 29'!A1", "Table 29")</f>
        <v>Table 29</v>
      </c>
      <c r="B31" s="14" t="s">
        <v>261</v>
      </c>
    </row>
    <row r="32" spans="1:2" x14ac:dyDescent="0.3">
      <c r="A32" s="16" t="str">
        <f>HYPERLINK("#'Table 30'!A1", "Table 30")</f>
        <v>Table 30</v>
      </c>
      <c r="B32" s="14" t="s">
        <v>262</v>
      </c>
    </row>
    <row r="33" spans="1:2" x14ac:dyDescent="0.3">
      <c r="A33" s="16" t="str">
        <f>HYPERLINK("#'Table 31'!A1", "Table 31")</f>
        <v>Table 31</v>
      </c>
      <c r="B33" s="14" t="s">
        <v>263</v>
      </c>
    </row>
    <row r="34" spans="1:2" x14ac:dyDescent="0.3">
      <c r="A34" s="16" t="str">
        <f>HYPERLINK("#'Table 32'!A1", "Table 32")</f>
        <v>Table 32</v>
      </c>
      <c r="B34" s="14" t="s">
        <v>264</v>
      </c>
    </row>
    <row r="35" spans="1:2" x14ac:dyDescent="0.3">
      <c r="A35" s="16" t="str">
        <f>HYPERLINK("#'Table 33'!A1", "Table 33")</f>
        <v>Table 33</v>
      </c>
      <c r="B35" s="14" t="s">
        <v>265</v>
      </c>
    </row>
    <row r="36" spans="1:2" x14ac:dyDescent="0.3">
      <c r="A36" s="16" t="str">
        <f>HYPERLINK("#'Table 34'!A1", "Table 34")</f>
        <v>Table 34</v>
      </c>
      <c r="B36" s="14" t="s">
        <v>266</v>
      </c>
    </row>
    <row r="37" spans="1:2" x14ac:dyDescent="0.3">
      <c r="A37" s="16" t="str">
        <f>HYPERLINK("#'Table 35'!A1", "Table 35")</f>
        <v>Table 35</v>
      </c>
      <c r="B37" s="14" t="s">
        <v>267</v>
      </c>
    </row>
    <row r="38" spans="1:2" x14ac:dyDescent="0.3">
      <c r="A38" s="16" t="str">
        <f>HYPERLINK("#'Table 36'!A1", "Table 36")</f>
        <v>Table 36</v>
      </c>
      <c r="B38" s="14" t="s">
        <v>268</v>
      </c>
    </row>
    <row r="39" spans="1:2" x14ac:dyDescent="0.3">
      <c r="A39" s="16" t="str">
        <f>HYPERLINK("#'Table 37'!A1", "Table 37")</f>
        <v>Table 37</v>
      </c>
      <c r="B39" s="14" t="s">
        <v>269</v>
      </c>
    </row>
    <row r="40" spans="1:2" x14ac:dyDescent="0.3">
      <c r="A40" s="16" t="str">
        <f>HYPERLINK("#'Table 38'!A1", "Table 38")</f>
        <v>Table 38</v>
      </c>
      <c r="B40" s="14" t="s">
        <v>270</v>
      </c>
    </row>
    <row r="41" spans="1:2" x14ac:dyDescent="0.3">
      <c r="A41" s="16" t="str">
        <f>HYPERLINK("#'Table 39'!A1", "Table 39")</f>
        <v>Table 39</v>
      </c>
      <c r="B41" s="14" t="s">
        <v>271</v>
      </c>
    </row>
    <row r="42" spans="1:2" x14ac:dyDescent="0.3">
      <c r="A42" s="16" t="str">
        <f>HYPERLINK("#'Table 40'!A1", "Table 40")</f>
        <v>Table 40</v>
      </c>
      <c r="B42" s="14" t="s">
        <v>272</v>
      </c>
    </row>
    <row r="43" spans="1:2" x14ac:dyDescent="0.3">
      <c r="A43" s="16" t="str">
        <f>HYPERLINK("#'Table 41'!A1", "Table 41")</f>
        <v>Table 41</v>
      </c>
      <c r="B43" s="14" t="s">
        <v>273</v>
      </c>
    </row>
    <row r="44" spans="1:2" x14ac:dyDescent="0.3">
      <c r="A44" s="16" t="str">
        <f>HYPERLINK("#'Table 42'!A1", "Table 42")</f>
        <v>Table 42</v>
      </c>
      <c r="B44" s="14" t="s">
        <v>274</v>
      </c>
    </row>
    <row r="45" spans="1:2" x14ac:dyDescent="0.3">
      <c r="A45" s="16" t="str">
        <f>HYPERLINK("#'Table 43'!A1", "Table 43")</f>
        <v>Table 43</v>
      </c>
      <c r="B45" s="14" t="s">
        <v>275</v>
      </c>
    </row>
    <row r="46" spans="1:2" x14ac:dyDescent="0.3">
      <c r="A46" s="16" t="str">
        <f>HYPERLINK("#'Table 44'!A1", "Table 44")</f>
        <v>Table 44</v>
      </c>
      <c r="B46" s="14" t="s">
        <v>276</v>
      </c>
    </row>
    <row r="47" spans="1:2" x14ac:dyDescent="0.3">
      <c r="A47" s="16" t="str">
        <f>HYPERLINK("#'Table 45'!A1", "Table 45")</f>
        <v>Table 45</v>
      </c>
      <c r="B47" s="14" t="s">
        <v>277</v>
      </c>
    </row>
    <row r="48" spans="1:2" x14ac:dyDescent="0.3">
      <c r="A48" s="16" t="str">
        <f>HYPERLINK("#'Table 46'!A1", "Table 46")</f>
        <v>Table 46</v>
      </c>
      <c r="B48" s="14" t="s">
        <v>278</v>
      </c>
    </row>
    <row r="49" spans="1:2" x14ac:dyDescent="0.3">
      <c r="A49" s="16" t="str">
        <f>HYPERLINK("#'Table 47'!A1", "Table 47")</f>
        <v>Table 47</v>
      </c>
      <c r="B49" s="14" t="s">
        <v>279</v>
      </c>
    </row>
    <row r="50" spans="1:2" x14ac:dyDescent="0.3">
      <c r="A50" s="16" t="str">
        <f>HYPERLINK("#'Table 48'!A1", "Table 48")</f>
        <v>Table 48</v>
      </c>
      <c r="B50" s="14" t="s">
        <v>280</v>
      </c>
    </row>
    <row r="51" spans="1:2" x14ac:dyDescent="0.3">
      <c r="A51" s="16" t="str">
        <f>HYPERLINK("#'Table 49'!A1", "Table 49")</f>
        <v>Table 49</v>
      </c>
      <c r="B51" s="14" t="s">
        <v>281</v>
      </c>
    </row>
    <row r="52" spans="1:2" x14ac:dyDescent="0.3">
      <c r="A52" s="16" t="str">
        <f>HYPERLINK("#'Table 50'!A1", "Table 50")</f>
        <v>Table 50</v>
      </c>
      <c r="B52" s="14" t="s">
        <v>282</v>
      </c>
    </row>
    <row r="53" spans="1:2" x14ac:dyDescent="0.3">
      <c r="A53" s="16" t="str">
        <f>HYPERLINK("#'Table 51'!A1", "Table 51")</f>
        <v>Table 51</v>
      </c>
      <c r="B53" s="14" t="s">
        <v>283</v>
      </c>
    </row>
    <row r="54" spans="1:2" x14ac:dyDescent="0.3">
      <c r="A54" s="16" t="str">
        <f>HYPERLINK("#'Table 52'!A1", "Table 52")</f>
        <v>Table 52</v>
      </c>
      <c r="B54" s="14" t="s">
        <v>284</v>
      </c>
    </row>
    <row r="55" spans="1:2" x14ac:dyDescent="0.3">
      <c r="A55" s="16" t="str">
        <f>HYPERLINK("#'Table 53'!A1", "Table 53")</f>
        <v>Table 53</v>
      </c>
      <c r="B55" s="14" t="s">
        <v>285</v>
      </c>
    </row>
    <row r="56" spans="1:2" x14ac:dyDescent="0.3">
      <c r="A56" s="16" t="str">
        <f>HYPERLINK("#'Table 54'!A1", "Table 54")</f>
        <v>Table 54</v>
      </c>
      <c r="B56" s="14" t="s">
        <v>286</v>
      </c>
    </row>
    <row r="57" spans="1:2" x14ac:dyDescent="0.3">
      <c r="A57" s="16" t="str">
        <f>HYPERLINK("#'Table 55'!A1", "Table 55")</f>
        <v>Table 55</v>
      </c>
      <c r="B57" s="14" t="s">
        <v>287</v>
      </c>
    </row>
    <row r="58" spans="1:2" x14ac:dyDescent="0.3">
      <c r="A58" s="16" t="str">
        <f>HYPERLINK("#'Table 56'!A1", "Table 56")</f>
        <v>Table 56</v>
      </c>
      <c r="B58" s="14" t="s">
        <v>288</v>
      </c>
    </row>
    <row r="59" spans="1:2" x14ac:dyDescent="0.3">
      <c r="A59" s="16" t="str">
        <f>HYPERLINK("#'Table 57'!A1", "Table 57")</f>
        <v>Table 57</v>
      </c>
      <c r="B59" s="14" t="s">
        <v>289</v>
      </c>
    </row>
    <row r="60" spans="1:2" x14ac:dyDescent="0.3">
      <c r="A60" s="16" t="str">
        <f>HYPERLINK("#'Table 58'!A1", "Table 58")</f>
        <v>Table 58</v>
      </c>
      <c r="B60" s="14" t="s">
        <v>290</v>
      </c>
    </row>
    <row r="61" spans="1:2" x14ac:dyDescent="0.3">
      <c r="A61" s="16" t="str">
        <f>HYPERLINK("#'Table 59'!A1", "Table 59")</f>
        <v>Table 59</v>
      </c>
      <c r="B61" s="14" t="s">
        <v>291</v>
      </c>
    </row>
    <row r="62" spans="1:2" x14ac:dyDescent="0.3">
      <c r="A62" s="16" t="str">
        <f>HYPERLINK("#'Table 60'!A1", "Table 60")</f>
        <v>Table 60</v>
      </c>
      <c r="B62" s="14" t="s">
        <v>292</v>
      </c>
    </row>
    <row r="63" spans="1:2" x14ac:dyDescent="0.3">
      <c r="A63" s="16" t="str">
        <f>HYPERLINK("#'Table 61'!A1", "Table 61")</f>
        <v>Table 61</v>
      </c>
      <c r="B63" s="14" t="s">
        <v>293</v>
      </c>
    </row>
    <row r="64" spans="1:2" x14ac:dyDescent="0.3">
      <c r="A64" s="16" t="str">
        <f>HYPERLINK("#'Table 62'!A1", "Table 62")</f>
        <v>Table 62</v>
      </c>
      <c r="B64" s="14" t="s">
        <v>294</v>
      </c>
    </row>
    <row r="65" spans="1:2" x14ac:dyDescent="0.3">
      <c r="A65" s="16" t="str">
        <f>HYPERLINK("#'Table 63'!A1", "Table 63")</f>
        <v>Table 63</v>
      </c>
      <c r="B65" s="14" t="s">
        <v>295</v>
      </c>
    </row>
    <row r="66" spans="1:2" x14ac:dyDescent="0.3">
      <c r="A66" s="16" t="str">
        <f>HYPERLINK("#'Table 64'!A1", "Table 64")</f>
        <v>Table 64</v>
      </c>
      <c r="B66" s="14" t="s">
        <v>296</v>
      </c>
    </row>
    <row r="67" spans="1:2" x14ac:dyDescent="0.3">
      <c r="A67" s="16" t="str">
        <f>HYPERLINK("#'Table 65'!A1", "Table 65")</f>
        <v>Table 65</v>
      </c>
      <c r="B67" s="14" t="s">
        <v>297</v>
      </c>
    </row>
    <row r="68" spans="1:2" x14ac:dyDescent="0.3">
      <c r="A68" s="16" t="str">
        <f>HYPERLINK("#'Table 66'!A1", "Table 66")</f>
        <v>Table 66</v>
      </c>
      <c r="B68" s="14" t="s">
        <v>298</v>
      </c>
    </row>
    <row r="69" spans="1:2" x14ac:dyDescent="0.3">
      <c r="A69" s="16" t="str">
        <f>HYPERLINK("#'Table 67'!A1", "Table 67")</f>
        <v>Table 67</v>
      </c>
      <c r="B69" s="14" t="s">
        <v>299</v>
      </c>
    </row>
    <row r="70" spans="1:2" x14ac:dyDescent="0.3">
      <c r="A70" s="16" t="str">
        <f>HYPERLINK("#'Table 68'!A1", "Table 68")</f>
        <v>Table 68</v>
      </c>
      <c r="B70" s="14" t="s">
        <v>300</v>
      </c>
    </row>
    <row r="71" spans="1:2" x14ac:dyDescent="0.3">
      <c r="A71" s="16" t="str">
        <f>HYPERLINK("#'Table 69'!A1", "Table 69")</f>
        <v>Table 69</v>
      </c>
      <c r="B71" s="14" t="s">
        <v>301</v>
      </c>
    </row>
    <row r="72" spans="1:2" x14ac:dyDescent="0.3">
      <c r="A72" s="16" t="str">
        <f>HYPERLINK("#'Table 70'!A1", "Table 70")</f>
        <v>Table 70</v>
      </c>
      <c r="B72" s="14" t="s">
        <v>302</v>
      </c>
    </row>
    <row r="73" spans="1:2" x14ac:dyDescent="0.3">
      <c r="A73" s="16" t="str">
        <f>HYPERLINK("#'Table 71'!A1", "Table 71")</f>
        <v>Table 71</v>
      </c>
      <c r="B73" s="14" t="s">
        <v>303</v>
      </c>
    </row>
    <row r="74" spans="1:2" x14ac:dyDescent="0.3">
      <c r="A74" s="16" t="str">
        <f>HYPERLINK("#'Table 72'!A1", "Table 72")</f>
        <v>Table 72</v>
      </c>
      <c r="B74" s="14" t="s">
        <v>304</v>
      </c>
    </row>
    <row r="75" spans="1:2" x14ac:dyDescent="0.3">
      <c r="A75" s="16" t="str">
        <f>HYPERLINK("#'Table 73'!A1", "Table 73")</f>
        <v>Table 73</v>
      </c>
      <c r="B75" s="14" t="s">
        <v>305</v>
      </c>
    </row>
    <row r="76" spans="1:2" x14ac:dyDescent="0.3">
      <c r="A76" s="16" t="str">
        <f>HYPERLINK("#'Table 74'!A1", "Table 74")</f>
        <v>Table 74</v>
      </c>
      <c r="B76" s="14" t="s">
        <v>306</v>
      </c>
    </row>
    <row r="77" spans="1:2" x14ac:dyDescent="0.3">
      <c r="A77" s="16" t="str">
        <f>HYPERLINK("#'Table 75'!A1", "Table 75")</f>
        <v>Table 75</v>
      </c>
      <c r="B77" s="14" t="s">
        <v>307</v>
      </c>
    </row>
    <row r="78" spans="1:2" x14ac:dyDescent="0.3">
      <c r="A78" s="16" t="str">
        <f>HYPERLINK("#'Table 76'!A1", "Table 76")</f>
        <v>Table 76</v>
      </c>
      <c r="B78" s="14" t="s">
        <v>308</v>
      </c>
    </row>
    <row r="79" spans="1:2" x14ac:dyDescent="0.3">
      <c r="A79" s="16" t="str">
        <f>HYPERLINK("#'Table 77'!A1", "Table 77")</f>
        <v>Table 77</v>
      </c>
      <c r="B79" s="14" t="s">
        <v>309</v>
      </c>
    </row>
    <row r="80" spans="1:2" x14ac:dyDescent="0.3">
      <c r="A80" s="16" t="str">
        <f>HYPERLINK("#'Table 78'!A1", "Table 78")</f>
        <v>Table 78</v>
      </c>
      <c r="B80" s="14" t="s">
        <v>310</v>
      </c>
    </row>
    <row r="81" spans="1:2" x14ac:dyDescent="0.3">
      <c r="A81" s="16" t="str">
        <f>HYPERLINK("#'Table 79'!A1", "Table 79")</f>
        <v>Table 79</v>
      </c>
      <c r="B81" s="14" t="s">
        <v>311</v>
      </c>
    </row>
    <row r="82" spans="1:2" x14ac:dyDescent="0.3">
      <c r="A82" s="16" t="str">
        <f>HYPERLINK("#'Table 80'!A1", "Table 80")</f>
        <v>Table 80</v>
      </c>
      <c r="B82" s="14" t="s">
        <v>312</v>
      </c>
    </row>
    <row r="83" spans="1:2" x14ac:dyDescent="0.3">
      <c r="A83" s="16" t="str">
        <f>HYPERLINK("#'Table 81'!A1", "Table 81")</f>
        <v>Table 81</v>
      </c>
      <c r="B83" s="14" t="s">
        <v>313</v>
      </c>
    </row>
    <row r="84" spans="1:2" x14ac:dyDescent="0.3">
      <c r="A84" s="16" t="str">
        <f>HYPERLINK("#'Table 82'!A1", "Table 82")</f>
        <v>Table 82</v>
      </c>
      <c r="B84" s="14" t="s">
        <v>314</v>
      </c>
    </row>
    <row r="85" spans="1:2" x14ac:dyDescent="0.3">
      <c r="A85" s="16" t="str">
        <f>HYPERLINK("#'Table 83'!A1", "Table 83")</f>
        <v>Table 83</v>
      </c>
      <c r="B85" s="14" t="s">
        <v>315</v>
      </c>
    </row>
    <row r="86" spans="1:2" x14ac:dyDescent="0.3">
      <c r="A86" s="16" t="str">
        <f>HYPERLINK("#'Table 84'!A1", "Table 84")</f>
        <v>Table 84</v>
      </c>
      <c r="B86" s="14" t="s">
        <v>316</v>
      </c>
    </row>
    <row r="87" spans="1:2" x14ac:dyDescent="0.3">
      <c r="A87" s="16" t="str">
        <f>HYPERLINK("#'Table 85'!A1", "Table 85")</f>
        <v>Table 85</v>
      </c>
      <c r="B87" s="14" t="s">
        <v>317</v>
      </c>
    </row>
    <row r="88" spans="1:2" x14ac:dyDescent="0.3">
      <c r="A88" s="16" t="str">
        <f>HYPERLINK("#'Table 86'!A1", "Table 86")</f>
        <v>Table 86</v>
      </c>
      <c r="B88" s="14" t="s">
        <v>318</v>
      </c>
    </row>
    <row r="89" spans="1:2" x14ac:dyDescent="0.3">
      <c r="A89" s="16" t="str">
        <f>HYPERLINK("#'Table 87'!A1", "Table 87")</f>
        <v>Table 87</v>
      </c>
      <c r="B89" s="14" t="s">
        <v>319</v>
      </c>
    </row>
    <row r="90" spans="1:2" x14ac:dyDescent="0.3">
      <c r="A90" s="16" t="str">
        <f>HYPERLINK("#'Table 88'!A1", "Table 88")</f>
        <v>Table 88</v>
      </c>
      <c r="B90" s="14" t="s">
        <v>320</v>
      </c>
    </row>
    <row r="91" spans="1:2" x14ac:dyDescent="0.3">
      <c r="A91" s="16" t="str">
        <f>HYPERLINK("#'Table 89'!A1", "Table 89")</f>
        <v>Table 89</v>
      </c>
      <c r="B91" s="14" t="s">
        <v>321</v>
      </c>
    </row>
    <row r="92" spans="1:2" x14ac:dyDescent="0.3">
      <c r="A92" s="16" t="str">
        <f>HYPERLINK("#'Table 90'!A1", "Table 90")</f>
        <v>Table 90</v>
      </c>
      <c r="B92" s="14" t="s">
        <v>322</v>
      </c>
    </row>
    <row r="93" spans="1:2" x14ac:dyDescent="0.3">
      <c r="A93" s="16" t="str">
        <f>HYPERLINK("#'Table 91'!A1", "Table 91")</f>
        <v>Table 91</v>
      </c>
      <c r="B93" s="14" t="s">
        <v>323</v>
      </c>
    </row>
    <row r="94" spans="1:2" x14ac:dyDescent="0.3">
      <c r="A94" s="16" t="str">
        <f>HYPERLINK("#'Table 92'!A1", "Table 92")</f>
        <v>Table 92</v>
      </c>
      <c r="B94" s="14" t="s">
        <v>324</v>
      </c>
    </row>
    <row r="95" spans="1:2" x14ac:dyDescent="0.3">
      <c r="A95" s="16" t="str">
        <f>HYPERLINK("#'Table 93'!A1", "Table 93")</f>
        <v>Table 93</v>
      </c>
      <c r="B95" s="14" t="s">
        <v>325</v>
      </c>
    </row>
    <row r="96" spans="1:2" x14ac:dyDescent="0.3">
      <c r="A96" s="16" t="str">
        <f>HYPERLINK("#'Table 94'!A1", "Table 94")</f>
        <v>Table 94</v>
      </c>
      <c r="B96" s="14" t="s">
        <v>326</v>
      </c>
    </row>
    <row r="97" spans="1:2" x14ac:dyDescent="0.3">
      <c r="A97" s="16" t="str">
        <f>HYPERLINK("#'Table 95'!A1", "Table 95")</f>
        <v>Table 95</v>
      </c>
      <c r="B97" s="14" t="s">
        <v>327</v>
      </c>
    </row>
    <row r="98" spans="1:2" x14ac:dyDescent="0.3">
      <c r="A98" s="16" t="str">
        <f>HYPERLINK("#'Table 96'!A1", "Table 96")</f>
        <v>Table 96</v>
      </c>
      <c r="B98" s="14" t="s">
        <v>328</v>
      </c>
    </row>
    <row r="99" spans="1:2" x14ac:dyDescent="0.3">
      <c r="A99" s="16" t="str">
        <f>HYPERLINK("#'Table 97'!A1", "Table 97")</f>
        <v>Table 97</v>
      </c>
      <c r="B99" s="14" t="s">
        <v>329</v>
      </c>
    </row>
    <row r="100" spans="1:2" x14ac:dyDescent="0.3">
      <c r="A100" s="16" t="str">
        <f>HYPERLINK("#'Table 98'!A1", "Table 98")</f>
        <v>Table 98</v>
      </c>
      <c r="B100" s="14" t="s">
        <v>330</v>
      </c>
    </row>
    <row r="101" spans="1:2" x14ac:dyDescent="0.3">
      <c r="A101" s="16" t="str">
        <f>HYPERLINK("#'Table 99'!A1", "Table 99")</f>
        <v>Table 99</v>
      </c>
      <c r="B101" s="14" t="s">
        <v>331</v>
      </c>
    </row>
    <row r="102" spans="1:2" x14ac:dyDescent="0.3">
      <c r="A102" s="16" t="str">
        <f>HYPERLINK("#'Table 100'!A1", "Table 100")</f>
        <v>Table 100</v>
      </c>
      <c r="B102" s="14" t="s">
        <v>332</v>
      </c>
    </row>
    <row r="103" spans="1:2" x14ac:dyDescent="0.3">
      <c r="A103" s="16" t="str">
        <f>HYPERLINK("#'Table 101'!A1", "Table 101")</f>
        <v>Table 101</v>
      </c>
      <c r="B103" s="14" t="s">
        <v>333</v>
      </c>
    </row>
    <row r="104" spans="1:2" x14ac:dyDescent="0.3">
      <c r="A104" s="16" t="str">
        <f>HYPERLINK("#'Table 102'!A1", "Table 102")</f>
        <v>Table 102</v>
      </c>
      <c r="B104" s="14" t="s">
        <v>334</v>
      </c>
    </row>
    <row r="105" spans="1:2" x14ac:dyDescent="0.3">
      <c r="A105" s="16" t="str">
        <f>HYPERLINK("#'Table 103'!A1", "Table 103")</f>
        <v>Table 103</v>
      </c>
      <c r="B105" s="14" t="s">
        <v>335</v>
      </c>
    </row>
    <row r="106" spans="1:2" x14ac:dyDescent="0.3">
      <c r="A106" s="16" t="str">
        <f>HYPERLINK("#'Table 104'!A1", "Table 104")</f>
        <v>Table 104</v>
      </c>
      <c r="B106" s="14" t="s">
        <v>336</v>
      </c>
    </row>
    <row r="107" spans="1:2" x14ac:dyDescent="0.3">
      <c r="A107" s="16" t="str">
        <f>HYPERLINK("#'Table 105'!A1", "Table 105")</f>
        <v>Table 105</v>
      </c>
      <c r="B107" s="14" t="s">
        <v>337</v>
      </c>
    </row>
    <row r="108" spans="1:2" x14ac:dyDescent="0.3">
      <c r="A108" s="16" t="str">
        <f>HYPERLINK("#'Table 106'!A1", "Table 106")</f>
        <v>Table 106</v>
      </c>
      <c r="B108" s="14" t="s">
        <v>338</v>
      </c>
    </row>
    <row r="109" spans="1:2" x14ac:dyDescent="0.3">
      <c r="A109" s="16" t="str">
        <f>HYPERLINK("#'Table 107'!A1", "Table 107")</f>
        <v>Table 107</v>
      </c>
      <c r="B109" s="14" t="s">
        <v>339</v>
      </c>
    </row>
    <row r="110" spans="1:2" x14ac:dyDescent="0.3">
      <c r="A110" s="16" t="str">
        <f>HYPERLINK("#'Table 108'!A1", "Table 108")</f>
        <v>Table 108</v>
      </c>
      <c r="B110" s="14" t="s">
        <v>340</v>
      </c>
    </row>
    <row r="111" spans="1:2" x14ac:dyDescent="0.3">
      <c r="A111" s="16" t="str">
        <f>HYPERLINK("#'Table 109'!A1", "Table 109")</f>
        <v>Table 109</v>
      </c>
      <c r="B111" s="14" t="s">
        <v>341</v>
      </c>
    </row>
    <row r="112" spans="1:2" x14ac:dyDescent="0.3">
      <c r="A112" s="16" t="str">
        <f>HYPERLINK("#'Table 110'!A1", "Table 110")</f>
        <v>Table 110</v>
      </c>
      <c r="B112" s="14" t="s">
        <v>342</v>
      </c>
    </row>
    <row r="113" spans="1:2" x14ac:dyDescent="0.3">
      <c r="A113" s="16" t="str">
        <f>HYPERLINK("#'Table 111'!A1", "Table 111")</f>
        <v>Table 111</v>
      </c>
      <c r="B113" s="14" t="s">
        <v>343</v>
      </c>
    </row>
    <row r="114" spans="1:2" x14ac:dyDescent="0.3">
      <c r="A114" s="16" t="str">
        <f>HYPERLINK("#'Table 112'!A1", "Table 112")</f>
        <v>Table 112</v>
      </c>
      <c r="B114" s="14" t="s">
        <v>344</v>
      </c>
    </row>
    <row r="115" spans="1:2" x14ac:dyDescent="0.3">
      <c r="A115" s="16" t="str">
        <f>HYPERLINK("#'Table 113'!A1", "Table 113")</f>
        <v>Table 113</v>
      </c>
      <c r="B115" s="14" t="s">
        <v>345</v>
      </c>
    </row>
  </sheetData>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in training&amp;CNA&amp;RNA</oddHeader>
    <oddFooter>&amp;LGeneral Medical Council&amp;CNA&amp;R&amp;A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124</v>
      </c>
    </row>
    <row r="2" spans="1:14" ht="15.6" x14ac:dyDescent="0.3">
      <c r="A2" s="12" t="s">
        <v>125</v>
      </c>
    </row>
    <row r="3" spans="1:14" ht="15.6" x14ac:dyDescent="0.3">
      <c r="A3" s="12" t="s">
        <v>33</v>
      </c>
    </row>
    <row r="4" spans="1:14" x14ac:dyDescent="0.3">
      <c r="A4" s="15"/>
    </row>
    <row r="5" spans="1:14" x14ac:dyDescent="0.3">
      <c r="A5" s="16" t="str">
        <f>HYPERLINK("#'Table of contents'!A20",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5559</v>
      </c>
      <c r="C8" s="1">
        <v>5650</v>
      </c>
      <c r="D8" s="1">
        <v>5592</v>
      </c>
      <c r="E8" s="1">
        <v>5614</v>
      </c>
      <c r="F8" s="1">
        <v>5313</v>
      </c>
      <c r="G8" s="1">
        <v>5102</v>
      </c>
      <c r="H8" s="1">
        <v>5163</v>
      </c>
      <c r="I8" s="1">
        <v>5156</v>
      </c>
      <c r="J8" s="1">
        <v>5060</v>
      </c>
      <c r="K8" s="1">
        <v>5634</v>
      </c>
      <c r="L8" s="1">
        <v>5696</v>
      </c>
      <c r="M8" s="1">
        <v>5477</v>
      </c>
      <c r="N8" s="1">
        <v>5604</v>
      </c>
    </row>
    <row r="9" spans="1:14" x14ac:dyDescent="0.3">
      <c r="A9" s="7" t="s">
        <v>14</v>
      </c>
      <c r="B9" s="1">
        <v>2609</v>
      </c>
      <c r="C9" s="1">
        <v>2431</v>
      </c>
      <c r="D9" s="1">
        <v>2365</v>
      </c>
      <c r="E9" s="1">
        <v>2400</v>
      </c>
      <c r="F9" s="1">
        <v>2442</v>
      </c>
      <c r="G9" s="1">
        <v>2497</v>
      </c>
      <c r="H9" s="1">
        <v>2809</v>
      </c>
      <c r="I9" s="1">
        <v>2998</v>
      </c>
      <c r="J9" s="1">
        <v>3208</v>
      </c>
      <c r="K9" s="1">
        <v>4353</v>
      </c>
      <c r="L9" s="1">
        <v>4955</v>
      </c>
      <c r="M9" s="1">
        <v>5523</v>
      </c>
      <c r="N9" s="1">
        <v>6234</v>
      </c>
    </row>
    <row r="10" spans="1:14" x14ac:dyDescent="0.3">
      <c r="A10" s="7" t="s">
        <v>15</v>
      </c>
      <c r="B10" s="1">
        <v>344</v>
      </c>
      <c r="C10" s="1">
        <v>321</v>
      </c>
      <c r="D10" s="1">
        <v>304</v>
      </c>
      <c r="E10" s="1">
        <v>312</v>
      </c>
      <c r="F10" s="1">
        <v>258</v>
      </c>
      <c r="G10" s="1">
        <v>229</v>
      </c>
      <c r="H10" s="1">
        <v>217</v>
      </c>
      <c r="I10" s="1">
        <v>210</v>
      </c>
      <c r="J10" s="1">
        <v>215</v>
      </c>
      <c r="K10" s="1">
        <v>251</v>
      </c>
      <c r="L10" s="1">
        <v>247</v>
      </c>
      <c r="M10" s="1">
        <v>246</v>
      </c>
      <c r="N10" s="1">
        <v>266</v>
      </c>
    </row>
    <row r="11" spans="1:14" x14ac:dyDescent="0.3">
      <c r="A11" s="10" t="s">
        <v>16</v>
      </c>
      <c r="B11" s="5">
        <v>8512</v>
      </c>
      <c r="C11" s="5">
        <v>8402</v>
      </c>
      <c r="D11" s="5">
        <v>8261</v>
      </c>
      <c r="E11" s="5">
        <v>8326</v>
      </c>
      <c r="F11" s="5">
        <v>8013</v>
      </c>
      <c r="G11" s="5">
        <v>7828</v>
      </c>
      <c r="H11" s="5">
        <v>8189</v>
      </c>
      <c r="I11" s="5">
        <v>8364</v>
      </c>
      <c r="J11" s="5">
        <v>8483</v>
      </c>
      <c r="K11" s="5">
        <v>10238</v>
      </c>
      <c r="L11" s="5">
        <v>10898</v>
      </c>
      <c r="M11" s="5">
        <v>11246</v>
      </c>
      <c r="N11" s="5">
        <v>12104</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0.65307800751879697</v>
      </c>
      <c r="C16" s="2">
        <v>0.67245893834801196</v>
      </c>
      <c r="D16" s="2">
        <v>0.67691562764798496</v>
      </c>
      <c r="E16" s="2">
        <v>0.67427336055729004</v>
      </c>
      <c r="F16" s="2">
        <v>0.66304754773493102</v>
      </c>
      <c r="G16" s="2">
        <v>0.65176290240163504</v>
      </c>
      <c r="H16" s="2">
        <v>0.63047991207717702</v>
      </c>
      <c r="I16" s="2">
        <v>0.61645145863223305</v>
      </c>
      <c r="J16" s="2">
        <v>0.59648709183072002</v>
      </c>
      <c r="K16" s="2">
        <v>0.55030279351435796</v>
      </c>
      <c r="L16" s="2">
        <v>0.52266470912093999</v>
      </c>
      <c r="M16" s="2">
        <v>0.48701760626000401</v>
      </c>
      <c r="N16" s="2">
        <v>0.46298744216787802</v>
      </c>
    </row>
    <row r="17" spans="1:15" x14ac:dyDescent="0.3">
      <c r="A17" s="8" t="s">
        <v>14</v>
      </c>
      <c r="B17" s="2">
        <v>0.30650845864661702</v>
      </c>
      <c r="C17" s="2">
        <v>0.28933587241133102</v>
      </c>
      <c r="D17" s="2">
        <v>0.286284953395473</v>
      </c>
      <c r="E17" s="2">
        <v>0.28825366322363699</v>
      </c>
      <c r="F17" s="2">
        <v>0.304754773493074</v>
      </c>
      <c r="G17" s="2">
        <v>0.318983137455289</v>
      </c>
      <c r="H17" s="2">
        <v>0.34302112590059802</v>
      </c>
      <c r="I17" s="2">
        <v>0.35844093735054999</v>
      </c>
      <c r="J17" s="2">
        <v>0.37816810090769798</v>
      </c>
      <c r="K17" s="2">
        <v>0.42518069935534297</v>
      </c>
      <c r="L17" s="2">
        <v>0.45467058175812097</v>
      </c>
      <c r="M17" s="2">
        <v>0.49110794949315301</v>
      </c>
      <c r="N17" s="2">
        <v>0.51503635161929895</v>
      </c>
    </row>
    <row r="18" spans="1:15" x14ac:dyDescent="0.3">
      <c r="A18" s="8" t="s">
        <v>15</v>
      </c>
      <c r="B18" s="2">
        <v>4.0413533834586499E-2</v>
      </c>
      <c r="C18" s="2">
        <v>3.8205189240657002E-2</v>
      </c>
      <c r="D18" s="2">
        <v>3.6799418956542797E-2</v>
      </c>
      <c r="E18" s="2">
        <v>3.74729762190728E-2</v>
      </c>
      <c r="F18" s="2">
        <v>3.2197678771995503E-2</v>
      </c>
      <c r="G18" s="2">
        <v>2.9253960143076099E-2</v>
      </c>
      <c r="H18" s="2">
        <v>2.64989620222249E-2</v>
      </c>
      <c r="I18" s="2">
        <v>2.5107604017216598E-2</v>
      </c>
      <c r="J18" s="2">
        <v>2.5344807261582E-2</v>
      </c>
      <c r="K18" s="2">
        <v>2.45165071302989E-2</v>
      </c>
      <c r="L18" s="2">
        <v>2.26647091209396E-2</v>
      </c>
      <c r="M18" s="2">
        <v>2.1874444246843299E-2</v>
      </c>
      <c r="N18" s="2">
        <v>2.1976206212822199E-2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1.63698506925706E-2</v>
      </c>
      <c r="C23" s="2">
        <v>-1.02654867256637E-2</v>
      </c>
      <c r="D23" s="2">
        <v>3.9341917024320501E-3</v>
      </c>
      <c r="E23" s="2">
        <v>-5.3615960099750601E-2</v>
      </c>
      <c r="F23" s="2">
        <v>-3.97139092791267E-2</v>
      </c>
      <c r="G23" s="2">
        <v>1.1956095648765199E-2</v>
      </c>
      <c r="H23" s="2">
        <v>-1.3558008909548701E-3</v>
      </c>
      <c r="I23" s="2">
        <v>-1.86190845616757E-2</v>
      </c>
      <c r="J23" s="2">
        <v>0.113438735177866</v>
      </c>
      <c r="K23" s="2">
        <v>1.1004614838480699E-2</v>
      </c>
      <c r="L23" s="2">
        <v>-3.8448033707865203E-2</v>
      </c>
      <c r="M23" s="2">
        <v>2.3187876574767199E-2</v>
      </c>
      <c r="N23" s="3">
        <v>0.107509881422925</v>
      </c>
      <c r="O23" s="3">
        <v>8.0949811117107407E-3</v>
      </c>
    </row>
    <row r="24" spans="1:15" x14ac:dyDescent="0.3">
      <c r="A24" s="8" t="s">
        <v>14</v>
      </c>
      <c r="B24" s="2">
        <v>-6.8225373706400902E-2</v>
      </c>
      <c r="C24" s="2">
        <v>-2.7149321266968299E-2</v>
      </c>
      <c r="D24" s="2">
        <v>1.4799154334038099E-2</v>
      </c>
      <c r="E24" s="2">
        <v>1.7500000000000002E-2</v>
      </c>
      <c r="F24" s="2">
        <v>2.2522522522522501E-2</v>
      </c>
      <c r="G24" s="2">
        <v>0.12494993992791301</v>
      </c>
      <c r="H24" s="2">
        <v>6.7283730865076496E-2</v>
      </c>
      <c r="I24" s="2">
        <v>7.0046697798532398E-2</v>
      </c>
      <c r="J24" s="2">
        <v>0.35692019950124698</v>
      </c>
      <c r="K24" s="2">
        <v>0.13829542844015599</v>
      </c>
      <c r="L24" s="2">
        <v>0.11463168516649801</v>
      </c>
      <c r="M24" s="2">
        <v>0.12873438348723501</v>
      </c>
      <c r="N24" s="3">
        <v>0.94326683291770597</v>
      </c>
      <c r="O24" s="3">
        <v>1.3894212341893399</v>
      </c>
    </row>
    <row r="25" spans="1:15" x14ac:dyDescent="0.3">
      <c r="A25" s="8" t="s">
        <v>15</v>
      </c>
      <c r="B25" s="2">
        <v>-6.6860465116279105E-2</v>
      </c>
      <c r="C25" s="2">
        <v>-5.2959501557632398E-2</v>
      </c>
      <c r="D25" s="2">
        <v>2.6315789473684199E-2</v>
      </c>
      <c r="E25" s="2">
        <v>-0.17307692307692299</v>
      </c>
      <c r="F25" s="2">
        <v>-0.112403100775194</v>
      </c>
      <c r="G25" s="2">
        <v>-5.2401746724890799E-2</v>
      </c>
      <c r="H25" s="2">
        <v>-3.2258064516128997E-2</v>
      </c>
      <c r="I25" s="2">
        <v>2.3809523809523801E-2</v>
      </c>
      <c r="J25" s="2">
        <v>0.167441860465116</v>
      </c>
      <c r="K25" s="2">
        <v>-1.5936254980079698E-2</v>
      </c>
      <c r="L25" s="2">
        <v>-4.0485829959514196E-3</v>
      </c>
      <c r="M25" s="2">
        <v>8.1300813008130093E-2</v>
      </c>
      <c r="N25" s="3">
        <v>0.23720930232558099</v>
      </c>
      <c r="O25" s="3">
        <v>-0.226744186046512</v>
      </c>
    </row>
    <row r="26" spans="1:15" x14ac:dyDescent="0.3">
      <c r="A26" s="11" t="s">
        <v>16</v>
      </c>
      <c r="B26" s="3">
        <v>-1.29229323308271E-2</v>
      </c>
      <c r="C26" s="3">
        <v>-1.6781718638419402E-2</v>
      </c>
      <c r="D26" s="3">
        <v>7.8682968163660601E-3</v>
      </c>
      <c r="E26" s="3">
        <v>-3.7593081912082597E-2</v>
      </c>
      <c r="F26" s="3">
        <v>-2.30874828403844E-2</v>
      </c>
      <c r="G26" s="3">
        <v>4.6116504854368898E-2</v>
      </c>
      <c r="H26" s="3">
        <v>2.1370130663084599E-2</v>
      </c>
      <c r="I26" s="3">
        <v>1.42276422764228E-2</v>
      </c>
      <c r="J26" s="3">
        <v>0.20688435694919199</v>
      </c>
      <c r="K26" s="3">
        <v>6.4465715960148495E-2</v>
      </c>
      <c r="L26" s="3">
        <v>3.1932464672416998E-2</v>
      </c>
      <c r="M26" s="3">
        <v>7.6293793348746197E-2</v>
      </c>
      <c r="N26" s="3">
        <v>0.42685370741482997</v>
      </c>
      <c r="O26" s="3">
        <v>0.42199248120300797</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126</v>
      </c>
    </row>
    <row r="2" spans="1:14" ht="15.6" x14ac:dyDescent="0.3">
      <c r="A2" s="12" t="s">
        <v>125</v>
      </c>
    </row>
    <row r="3" spans="1:14" ht="15.6" x14ac:dyDescent="0.3">
      <c r="A3" s="12" t="s">
        <v>47</v>
      </c>
    </row>
    <row r="4" spans="1:14" x14ac:dyDescent="0.3">
      <c r="A4" s="15"/>
    </row>
    <row r="5" spans="1:14" x14ac:dyDescent="0.3">
      <c r="A5" s="16" t="str">
        <f>HYPERLINK("#'Table of contents'!A21",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4523</v>
      </c>
      <c r="C8" s="1">
        <v>4471</v>
      </c>
      <c r="D8" s="1">
        <v>4344</v>
      </c>
      <c r="E8" s="1">
        <v>4368</v>
      </c>
      <c r="F8" s="1">
        <v>4208</v>
      </c>
      <c r="G8" s="1">
        <v>4087</v>
      </c>
      <c r="H8" s="1">
        <v>4172</v>
      </c>
      <c r="I8" s="1">
        <v>4301</v>
      </c>
      <c r="J8" s="1">
        <v>4310</v>
      </c>
      <c r="K8" s="1">
        <v>5256</v>
      </c>
      <c r="L8" s="1">
        <v>5604</v>
      </c>
      <c r="M8" s="1">
        <v>5894</v>
      </c>
      <c r="N8" s="1">
        <v>6347</v>
      </c>
    </row>
    <row r="9" spans="1:14" x14ac:dyDescent="0.3">
      <c r="A9" s="7" t="s">
        <v>45</v>
      </c>
      <c r="B9" s="1">
        <v>3989</v>
      </c>
      <c r="C9" s="1">
        <v>3931</v>
      </c>
      <c r="D9" s="1">
        <v>3917</v>
      </c>
      <c r="E9" s="1">
        <v>3958</v>
      </c>
      <c r="F9" s="1">
        <v>3805</v>
      </c>
      <c r="G9" s="1">
        <v>3741</v>
      </c>
      <c r="H9" s="1">
        <v>4017</v>
      </c>
      <c r="I9" s="1">
        <v>4063</v>
      </c>
      <c r="J9" s="1">
        <v>4173</v>
      </c>
      <c r="K9" s="1">
        <v>4982</v>
      </c>
      <c r="L9" s="1">
        <v>5294</v>
      </c>
      <c r="M9" s="1">
        <v>5352</v>
      </c>
      <c r="N9" s="1">
        <v>5757</v>
      </c>
    </row>
    <row r="10" spans="1:14" x14ac:dyDescent="0.3">
      <c r="A10" s="10" t="s">
        <v>16</v>
      </c>
      <c r="B10" s="5">
        <v>8512</v>
      </c>
      <c r="C10" s="5">
        <v>8402</v>
      </c>
      <c r="D10" s="5">
        <v>8261</v>
      </c>
      <c r="E10" s="5">
        <v>8326</v>
      </c>
      <c r="F10" s="5">
        <v>8013</v>
      </c>
      <c r="G10" s="5">
        <v>7828</v>
      </c>
      <c r="H10" s="5">
        <v>8189</v>
      </c>
      <c r="I10" s="5">
        <v>8364</v>
      </c>
      <c r="J10" s="5">
        <v>8483</v>
      </c>
      <c r="K10" s="5">
        <v>10238</v>
      </c>
      <c r="L10" s="5">
        <v>10898</v>
      </c>
      <c r="M10" s="5">
        <v>11246</v>
      </c>
      <c r="N10" s="5">
        <v>12104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0.53136748120300703</v>
      </c>
      <c r="C15" s="2">
        <v>0.53213520590335595</v>
      </c>
      <c r="D15" s="2">
        <v>0.52584432877375598</v>
      </c>
      <c r="E15" s="2">
        <v>0.52462166706701896</v>
      </c>
      <c r="F15" s="2">
        <v>0.52514663671533801</v>
      </c>
      <c r="G15" s="2">
        <v>0.52210015329586101</v>
      </c>
      <c r="H15" s="2">
        <v>0.50946391500793797</v>
      </c>
      <c r="I15" s="2">
        <v>0.51422764227642304</v>
      </c>
      <c r="J15" s="2">
        <v>0.50807497347636499</v>
      </c>
      <c r="K15" s="2">
        <v>0.51338151982809099</v>
      </c>
      <c r="L15" s="2">
        <v>0.51422279317305897</v>
      </c>
      <c r="M15" s="2">
        <v>0.52409745687355502</v>
      </c>
      <c r="N15" s="2">
        <v>0.52437210839391901</v>
      </c>
    </row>
    <row r="16" spans="1:14" x14ac:dyDescent="0.3">
      <c r="A16" s="8" t="s">
        <v>45</v>
      </c>
      <c r="B16" s="2">
        <v>0.46863251879699203</v>
      </c>
      <c r="C16" s="2">
        <v>0.467864794096644</v>
      </c>
      <c r="D16" s="2">
        <v>0.47415567122624402</v>
      </c>
      <c r="E16" s="2">
        <v>0.47537833293298098</v>
      </c>
      <c r="F16" s="2">
        <v>0.47485336328466199</v>
      </c>
      <c r="G16" s="2">
        <v>0.47789984670413899</v>
      </c>
      <c r="H16" s="2">
        <v>0.49053608499206303</v>
      </c>
      <c r="I16" s="2">
        <v>0.48577235772357702</v>
      </c>
      <c r="J16" s="2">
        <v>0.49192502652363601</v>
      </c>
      <c r="K16" s="2">
        <v>0.48661848017190901</v>
      </c>
      <c r="L16" s="2">
        <v>0.48577720682694098</v>
      </c>
      <c r="M16" s="2">
        <v>0.47590254312644498</v>
      </c>
      <c r="N16" s="2">
        <v>0.47562789160608099</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-1.1496794163165999E-2</v>
      </c>
      <c r="C21" s="2">
        <v>-2.8405278461194401E-2</v>
      </c>
      <c r="D21" s="2">
        <v>5.5248618784530402E-3</v>
      </c>
      <c r="E21" s="2">
        <v>-3.6630036630036597E-2</v>
      </c>
      <c r="F21" s="2">
        <v>-2.8754752851710998E-2</v>
      </c>
      <c r="G21" s="2">
        <v>2.07976510888182E-2</v>
      </c>
      <c r="H21" s="2">
        <v>3.0920421860019202E-2</v>
      </c>
      <c r="I21" s="2">
        <v>2.0925366193908401E-3</v>
      </c>
      <c r="J21" s="2">
        <v>0.21948955916473301</v>
      </c>
      <c r="K21" s="2">
        <v>6.6210045662100495E-2</v>
      </c>
      <c r="L21" s="2">
        <v>5.1748750892219801E-2</v>
      </c>
      <c r="M21" s="2">
        <v>7.6857821513403493E-2</v>
      </c>
      <c r="N21" s="3">
        <v>0.47262180974478002</v>
      </c>
      <c r="O21" s="3">
        <v>0.40327216449259301</v>
      </c>
    </row>
    <row r="22" spans="1:15" x14ac:dyDescent="0.3">
      <c r="A22" s="8" t="s">
        <v>45</v>
      </c>
      <c r="B22" s="2">
        <v>-1.4539984958636201E-2</v>
      </c>
      <c r="C22" s="2">
        <v>-3.5614347494276298E-3</v>
      </c>
      <c r="D22" s="2">
        <v>1.0467194281337799E-2</v>
      </c>
      <c r="E22" s="2">
        <v>-3.8655886811520997E-2</v>
      </c>
      <c r="F22" s="2">
        <v>-1.6819973718791102E-2</v>
      </c>
      <c r="G22" s="2">
        <v>7.3777064955894103E-2</v>
      </c>
      <c r="H22" s="2">
        <v>1.1451331839681399E-2</v>
      </c>
      <c r="I22" s="2">
        <v>2.70735909426532E-2</v>
      </c>
      <c r="J22" s="2">
        <v>0.19386532470644599</v>
      </c>
      <c r="K22" s="2">
        <v>6.2625451625853104E-2</v>
      </c>
      <c r="L22" s="2">
        <v>1.09557990177559E-2</v>
      </c>
      <c r="M22" s="2">
        <v>7.5672645739910296E-2</v>
      </c>
      <c r="N22" s="3">
        <v>0.379583033788641</v>
      </c>
      <c r="O22" s="3">
        <v>0.44321885184256699</v>
      </c>
    </row>
    <row r="23" spans="1:15" x14ac:dyDescent="0.3">
      <c r="A23" s="11" t="s">
        <v>16</v>
      </c>
      <c r="B23" s="3">
        <v>-1.29229323308271E-2</v>
      </c>
      <c r="C23" s="3">
        <v>-1.6781718638419402E-2</v>
      </c>
      <c r="D23" s="3">
        <v>7.8682968163660601E-3</v>
      </c>
      <c r="E23" s="3">
        <v>-3.7593081912082597E-2</v>
      </c>
      <c r="F23" s="3">
        <v>-2.30874828403844E-2</v>
      </c>
      <c r="G23" s="3">
        <v>4.6116504854368898E-2</v>
      </c>
      <c r="H23" s="3">
        <v>2.1370130663084599E-2</v>
      </c>
      <c r="I23" s="3">
        <v>1.42276422764228E-2</v>
      </c>
      <c r="J23" s="3">
        <v>0.20688435694919199</v>
      </c>
      <c r="K23" s="3">
        <v>6.4465715960148495E-2</v>
      </c>
      <c r="L23" s="3">
        <v>3.1932464672416998E-2</v>
      </c>
      <c r="M23" s="3">
        <v>7.6293793348746197E-2</v>
      </c>
      <c r="N23" s="3">
        <v>0.42685370741482997</v>
      </c>
      <c r="O23" s="3">
        <v>0.42199248120300797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127</v>
      </c>
    </row>
    <row r="2" spans="1:14" ht="15.6" x14ac:dyDescent="0.3">
      <c r="A2" s="12" t="s">
        <v>125</v>
      </c>
    </row>
    <row r="3" spans="1:14" ht="15.6" x14ac:dyDescent="0.3">
      <c r="A3" s="12" t="s">
        <v>55</v>
      </c>
    </row>
    <row r="4" spans="1:14" x14ac:dyDescent="0.3">
      <c r="A4" s="15"/>
    </row>
    <row r="5" spans="1:14" x14ac:dyDescent="0.3">
      <c r="A5" s="16" t="str">
        <f>HYPERLINK("#'Table of contents'!A22",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1980</v>
      </c>
      <c r="C8" s="1">
        <v>1905</v>
      </c>
      <c r="D8" s="1">
        <v>1943</v>
      </c>
      <c r="E8" s="1">
        <v>1998</v>
      </c>
      <c r="F8" s="1">
        <v>1919</v>
      </c>
      <c r="G8" s="1">
        <v>1873</v>
      </c>
      <c r="H8" s="1">
        <v>1990</v>
      </c>
      <c r="I8" s="1">
        <v>2137</v>
      </c>
      <c r="J8" s="1">
        <v>2353</v>
      </c>
      <c r="K8" s="1">
        <v>2984</v>
      </c>
      <c r="L8" s="1">
        <v>3067</v>
      </c>
      <c r="M8" s="1">
        <v>3235</v>
      </c>
      <c r="N8" s="1">
        <v>3549</v>
      </c>
    </row>
    <row r="9" spans="1:14" x14ac:dyDescent="0.3">
      <c r="A9" s="7" t="s">
        <v>49</v>
      </c>
      <c r="B9" s="1">
        <v>275</v>
      </c>
      <c r="C9" s="1">
        <v>295</v>
      </c>
      <c r="D9" s="1">
        <v>288</v>
      </c>
      <c r="E9" s="1">
        <v>287</v>
      </c>
      <c r="F9" s="1">
        <v>274</v>
      </c>
      <c r="G9" s="1">
        <v>283</v>
      </c>
      <c r="H9" s="1">
        <v>307</v>
      </c>
      <c r="I9" s="1">
        <v>348</v>
      </c>
      <c r="J9" s="1">
        <v>423</v>
      </c>
      <c r="K9" s="1">
        <v>608</v>
      </c>
      <c r="L9" s="1">
        <v>687</v>
      </c>
      <c r="M9" s="1">
        <v>744</v>
      </c>
      <c r="N9" s="1">
        <v>766</v>
      </c>
    </row>
    <row r="10" spans="1:14" x14ac:dyDescent="0.3">
      <c r="A10" s="7" t="s">
        <v>50</v>
      </c>
      <c r="B10" s="1">
        <v>297</v>
      </c>
      <c r="C10" s="1">
        <v>306</v>
      </c>
      <c r="D10" s="1">
        <v>303</v>
      </c>
      <c r="E10" s="1">
        <v>304</v>
      </c>
      <c r="F10" s="1">
        <v>303</v>
      </c>
      <c r="G10" s="1">
        <v>297</v>
      </c>
      <c r="H10" s="1">
        <v>315</v>
      </c>
      <c r="I10" s="1">
        <v>302</v>
      </c>
      <c r="J10" s="1">
        <v>305</v>
      </c>
      <c r="K10" s="1">
        <v>378</v>
      </c>
      <c r="L10" s="1">
        <v>385</v>
      </c>
      <c r="M10" s="1">
        <v>441</v>
      </c>
      <c r="N10" s="1">
        <v>466</v>
      </c>
    </row>
    <row r="11" spans="1:14" x14ac:dyDescent="0.3">
      <c r="A11" s="7" t="s">
        <v>51</v>
      </c>
      <c r="B11" s="1">
        <v>5163</v>
      </c>
      <c r="C11" s="1">
        <v>5175</v>
      </c>
      <c r="D11" s="1">
        <v>5063</v>
      </c>
      <c r="E11" s="1">
        <v>5066</v>
      </c>
      <c r="F11" s="1">
        <v>4867</v>
      </c>
      <c r="G11" s="1">
        <v>4746</v>
      </c>
      <c r="H11" s="1">
        <v>4970</v>
      </c>
      <c r="I11" s="1">
        <v>4964</v>
      </c>
      <c r="J11" s="1">
        <v>4724</v>
      </c>
      <c r="K11" s="1">
        <v>5397</v>
      </c>
      <c r="L11" s="1">
        <v>5738</v>
      </c>
      <c r="M11" s="1">
        <v>5758</v>
      </c>
      <c r="N11" s="1">
        <v>6089</v>
      </c>
    </row>
    <row r="12" spans="1:14" x14ac:dyDescent="0.3">
      <c r="A12" s="7" t="s">
        <v>52</v>
      </c>
      <c r="B12" s="1">
        <v>352</v>
      </c>
      <c r="C12" s="1">
        <v>305</v>
      </c>
      <c r="D12" s="1">
        <v>254</v>
      </c>
      <c r="E12" s="1">
        <v>247</v>
      </c>
      <c r="F12" s="1">
        <v>266</v>
      </c>
      <c r="G12" s="1">
        <v>299</v>
      </c>
      <c r="H12" s="1">
        <v>349</v>
      </c>
      <c r="I12" s="1">
        <v>349</v>
      </c>
      <c r="J12" s="1">
        <v>407</v>
      </c>
      <c r="K12" s="1">
        <v>563</v>
      </c>
      <c r="L12" s="1">
        <v>637</v>
      </c>
      <c r="M12" s="1">
        <v>681</v>
      </c>
      <c r="N12" s="1">
        <v>800</v>
      </c>
    </row>
    <row r="13" spans="1:14" x14ac:dyDescent="0.3">
      <c r="A13" s="7" t="s">
        <v>53</v>
      </c>
      <c r="B13" s="1">
        <v>445</v>
      </c>
      <c r="C13" s="1">
        <v>416</v>
      </c>
      <c r="D13" s="1">
        <v>410</v>
      </c>
      <c r="E13" s="1">
        <v>424</v>
      </c>
      <c r="F13" s="1">
        <v>384</v>
      </c>
      <c r="G13" s="1">
        <v>330</v>
      </c>
      <c r="H13" s="1">
        <v>258</v>
      </c>
      <c r="I13" s="1">
        <v>264</v>
      </c>
      <c r="J13" s="1">
        <v>271</v>
      </c>
      <c r="K13" s="1">
        <v>308</v>
      </c>
      <c r="L13" s="1">
        <v>384</v>
      </c>
      <c r="M13" s="1">
        <v>387</v>
      </c>
      <c r="N13" s="1">
        <v>434</v>
      </c>
    </row>
    <row r="14" spans="1:14" x14ac:dyDescent="0.3">
      <c r="A14" s="10" t="s">
        <v>16</v>
      </c>
      <c r="B14" s="5">
        <v>8512</v>
      </c>
      <c r="C14" s="5">
        <v>8402</v>
      </c>
      <c r="D14" s="5">
        <v>8261</v>
      </c>
      <c r="E14" s="5">
        <v>8326</v>
      </c>
      <c r="F14" s="5">
        <v>8013</v>
      </c>
      <c r="G14" s="5">
        <v>7828</v>
      </c>
      <c r="H14" s="5">
        <v>8189</v>
      </c>
      <c r="I14" s="5">
        <v>8364</v>
      </c>
      <c r="J14" s="5">
        <v>8483</v>
      </c>
      <c r="K14" s="5">
        <v>10238</v>
      </c>
      <c r="L14" s="5">
        <v>10898</v>
      </c>
      <c r="M14" s="5">
        <v>11246</v>
      </c>
      <c r="N14" s="5">
        <v>12104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0.23261278195488699</v>
      </c>
      <c r="C19" s="2">
        <v>0.22673173054034801</v>
      </c>
      <c r="D19" s="2">
        <v>0.23520154944921901</v>
      </c>
      <c r="E19" s="2">
        <v>0.23997117463367801</v>
      </c>
      <c r="F19" s="2">
        <v>0.239485835517284</v>
      </c>
      <c r="G19" s="2">
        <v>0.23926928972917699</v>
      </c>
      <c r="H19" s="2">
        <v>0.243008914397362</v>
      </c>
      <c r="I19" s="2">
        <v>0.25549976087996201</v>
      </c>
      <c r="J19" s="2">
        <v>0.27737828598373199</v>
      </c>
      <c r="K19" s="2">
        <v>0.29146317640164099</v>
      </c>
      <c r="L19" s="2">
        <v>0.28142778491466303</v>
      </c>
      <c r="M19" s="2">
        <v>0.28765783389649702</v>
      </c>
      <c r="N19" s="2">
        <v>0.293208856576338</v>
      </c>
    </row>
    <row r="20" spans="1:15" x14ac:dyDescent="0.3">
      <c r="A20" s="8" t="s">
        <v>49</v>
      </c>
      <c r="B20" s="2">
        <v>3.2307330827067701E-2</v>
      </c>
      <c r="C20" s="2">
        <v>3.5110687931444902E-2</v>
      </c>
      <c r="D20" s="2">
        <v>3.4862607432514202E-2</v>
      </c>
      <c r="E20" s="2">
        <v>3.4470333893826602E-2</v>
      </c>
      <c r="F20" s="2">
        <v>3.4194434044677403E-2</v>
      </c>
      <c r="G20" s="2">
        <v>3.6152273888605001E-2</v>
      </c>
      <c r="H20" s="2">
        <v>3.7489314934668498E-2</v>
      </c>
      <c r="I20" s="2">
        <v>4.1606886657101903E-2</v>
      </c>
      <c r="J20" s="2">
        <v>4.9864434751856701E-2</v>
      </c>
      <c r="K20" s="2">
        <v>5.9386598945106499E-2</v>
      </c>
      <c r="L20" s="2">
        <v>6.3039089741236898E-2</v>
      </c>
      <c r="M20" s="2">
        <v>6.6156855770940798E-2</v>
      </c>
      <c r="N20" s="2">
        <v>6.3284864507600805E-2</v>
      </c>
    </row>
    <row r="21" spans="1:15" x14ac:dyDescent="0.3">
      <c r="A21" s="8" t="s">
        <v>50</v>
      </c>
      <c r="B21" s="2">
        <v>3.4891917293233099E-2</v>
      </c>
      <c r="C21" s="2">
        <v>3.6419900023803901E-2</v>
      </c>
      <c r="D21" s="2">
        <v>3.6678368236290997E-2</v>
      </c>
      <c r="E21" s="2">
        <v>3.6512130674994002E-2</v>
      </c>
      <c r="F21" s="2">
        <v>3.7813552976413298E-2</v>
      </c>
      <c r="G21" s="2">
        <v>3.7940725600408801E-2</v>
      </c>
      <c r="H21" s="2">
        <v>3.8466235193552301E-2</v>
      </c>
      <c r="I21" s="2">
        <v>3.6107125777140099E-2</v>
      </c>
      <c r="J21" s="2">
        <v>3.59542614641047E-2</v>
      </c>
      <c r="K21" s="2">
        <v>3.6921273686266798E-2</v>
      </c>
      <c r="L21" s="2">
        <v>3.5327583042760097E-2</v>
      </c>
      <c r="M21" s="2">
        <v>3.9213942735194698E-2</v>
      </c>
      <c r="N21" s="2">
        <v>3.8499669530733603E-2</v>
      </c>
    </row>
    <row r="22" spans="1:15" x14ac:dyDescent="0.3">
      <c r="A22" s="8" t="s">
        <v>51</v>
      </c>
      <c r="B22" s="2">
        <v>0.60655545112781994</v>
      </c>
      <c r="C22" s="2">
        <v>0.61592477981433003</v>
      </c>
      <c r="D22" s="2">
        <v>0.61287979663478998</v>
      </c>
      <c r="E22" s="2">
        <v>0.60845544078789304</v>
      </c>
      <c r="F22" s="2">
        <v>0.607387994508923</v>
      </c>
      <c r="G22" s="2">
        <v>0.60628513030148201</v>
      </c>
      <c r="H22" s="2">
        <v>0.606911710831603</v>
      </c>
      <c r="I22" s="2">
        <v>0.59349593495935005</v>
      </c>
      <c r="J22" s="2">
        <v>0.55687846280796904</v>
      </c>
      <c r="K22" s="2">
        <v>0.52715374096503198</v>
      </c>
      <c r="L22" s="2">
        <v>0.52651862727105903</v>
      </c>
      <c r="M22" s="2">
        <v>0.51200426818424305</v>
      </c>
      <c r="N22" s="2">
        <v>0.50305684071381396</v>
      </c>
    </row>
    <row r="23" spans="1:15" x14ac:dyDescent="0.3">
      <c r="A23" s="8" t="s">
        <v>52</v>
      </c>
      <c r="B23" s="2">
        <v>4.13533834586466E-2</v>
      </c>
      <c r="C23" s="2">
        <v>3.63008807426803E-2</v>
      </c>
      <c r="D23" s="2">
        <v>3.0746882943953498E-2</v>
      </c>
      <c r="E23" s="2">
        <v>2.9666106173432599E-2</v>
      </c>
      <c r="F23" s="2">
        <v>3.3196056408336498E-2</v>
      </c>
      <c r="G23" s="2">
        <v>3.8196218702094997E-2</v>
      </c>
      <c r="H23" s="2">
        <v>4.2618146293808799E-2</v>
      </c>
      <c r="I23" s="2">
        <v>4.1726446676231502E-2</v>
      </c>
      <c r="J23" s="2">
        <v>4.7978309560297097E-2</v>
      </c>
      <c r="K23" s="2">
        <v>5.4991209220550903E-2</v>
      </c>
      <c r="L23" s="2">
        <v>5.8451091943475898E-2</v>
      </c>
      <c r="M23" s="2">
        <v>6.0554863951627201E-2</v>
      </c>
      <c r="N23" s="2">
        <v>6.60938532716457E-2</v>
      </c>
    </row>
    <row r="24" spans="1:15" x14ac:dyDescent="0.3">
      <c r="A24" s="8" t="s">
        <v>53</v>
      </c>
      <c r="B24" s="2">
        <v>5.2279135338345897E-2</v>
      </c>
      <c r="C24" s="2">
        <v>4.9512020947393501E-2</v>
      </c>
      <c r="D24" s="2">
        <v>4.9630795303232098E-2</v>
      </c>
      <c r="E24" s="2">
        <v>5.0924813836175802E-2</v>
      </c>
      <c r="F24" s="2">
        <v>4.7922126544365402E-2</v>
      </c>
      <c r="G24" s="2">
        <v>4.2156361778232003E-2</v>
      </c>
      <c r="H24" s="2">
        <v>3.15056783490048E-2</v>
      </c>
      <c r="I24" s="2">
        <v>3.15638450502152E-2</v>
      </c>
      <c r="J24" s="2">
        <v>3.1946245432040603E-2</v>
      </c>
      <c r="K24" s="2">
        <v>3.0084000781402599E-2</v>
      </c>
      <c r="L24" s="2">
        <v>3.5235823086804903E-2</v>
      </c>
      <c r="M24" s="2">
        <v>3.4412235461497402E-2</v>
      </c>
      <c r="N24" s="2">
        <v>3.5855915399867801E-2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-3.7878787878787901E-2</v>
      </c>
      <c r="C29" s="2">
        <v>1.99475065616798E-2</v>
      </c>
      <c r="D29" s="2">
        <v>2.8306742151312399E-2</v>
      </c>
      <c r="E29" s="2">
        <v>-3.9539539539539502E-2</v>
      </c>
      <c r="F29" s="2">
        <v>-2.3970818134445002E-2</v>
      </c>
      <c r="G29" s="2">
        <v>6.24666310731447E-2</v>
      </c>
      <c r="H29" s="2">
        <v>7.3869346733668295E-2</v>
      </c>
      <c r="I29" s="2">
        <v>0.10107627515208201</v>
      </c>
      <c r="J29" s="2">
        <v>0.26816829579260498</v>
      </c>
      <c r="K29" s="2">
        <v>2.78150134048257E-2</v>
      </c>
      <c r="L29" s="2">
        <v>5.4776654711444397E-2</v>
      </c>
      <c r="M29" s="2">
        <v>9.7063369397217894E-2</v>
      </c>
      <c r="N29" s="3">
        <v>0.50828729281768004</v>
      </c>
      <c r="O29" s="3">
        <v>0.79242424242424203</v>
      </c>
    </row>
    <row r="30" spans="1:15" x14ac:dyDescent="0.3">
      <c r="A30" s="8" t="s">
        <v>49</v>
      </c>
      <c r="B30" s="2">
        <v>7.2727272727272696E-2</v>
      </c>
      <c r="C30" s="2">
        <v>-2.3728813559322E-2</v>
      </c>
      <c r="D30" s="2">
        <v>-3.4722222222222199E-3</v>
      </c>
      <c r="E30" s="2">
        <v>-4.5296167247386797E-2</v>
      </c>
      <c r="F30" s="2">
        <v>3.2846715328467203E-2</v>
      </c>
      <c r="G30" s="2">
        <v>8.4805653710247397E-2</v>
      </c>
      <c r="H30" s="2">
        <v>0.13355048859934901</v>
      </c>
      <c r="I30" s="2">
        <v>0.21551724137931</v>
      </c>
      <c r="J30" s="2">
        <v>0.43735224586288401</v>
      </c>
      <c r="K30" s="2">
        <v>0.12993421052631601</v>
      </c>
      <c r="L30" s="2">
        <v>8.2969432314410493E-2</v>
      </c>
      <c r="M30" s="2">
        <v>2.9569892473118298E-2</v>
      </c>
      <c r="N30" s="3">
        <v>0.81087470449172605</v>
      </c>
      <c r="O30" s="3">
        <v>1.7854545454545501</v>
      </c>
    </row>
    <row r="31" spans="1:15" x14ac:dyDescent="0.3">
      <c r="A31" s="8" t="s">
        <v>50</v>
      </c>
      <c r="B31" s="2">
        <v>3.03030303030303E-2</v>
      </c>
      <c r="C31" s="2">
        <v>-9.8039215686274508E-3</v>
      </c>
      <c r="D31" s="2">
        <v>3.3003300330032999E-3</v>
      </c>
      <c r="E31" s="2">
        <v>-3.28947368421053E-3</v>
      </c>
      <c r="F31" s="2">
        <v>-1.9801980198019799E-2</v>
      </c>
      <c r="G31" s="2">
        <v>6.0606060606060601E-2</v>
      </c>
      <c r="H31" s="2">
        <v>-4.1269841269841297E-2</v>
      </c>
      <c r="I31" s="2">
        <v>9.93377483443709E-3</v>
      </c>
      <c r="J31" s="2">
        <v>0.23934426229508199</v>
      </c>
      <c r="K31" s="2">
        <v>1.85185185185185E-2</v>
      </c>
      <c r="L31" s="2">
        <v>0.145454545454545</v>
      </c>
      <c r="M31" s="2">
        <v>5.66893424036281E-2</v>
      </c>
      <c r="N31" s="3">
        <v>0.52786885245901605</v>
      </c>
      <c r="O31" s="3">
        <v>0.56902356902356899</v>
      </c>
    </row>
    <row r="32" spans="1:15" x14ac:dyDescent="0.3">
      <c r="A32" s="8" t="s">
        <v>51</v>
      </c>
      <c r="B32" s="2">
        <v>2.32423009877978E-3</v>
      </c>
      <c r="C32" s="2">
        <v>-2.1642512077294701E-2</v>
      </c>
      <c r="D32" s="2">
        <v>5.9253407070906602E-4</v>
      </c>
      <c r="E32" s="2">
        <v>-3.9281484405842899E-2</v>
      </c>
      <c r="F32" s="2">
        <v>-2.4861310869118601E-2</v>
      </c>
      <c r="G32" s="2">
        <v>4.71976401179941E-2</v>
      </c>
      <c r="H32" s="2">
        <v>-1.2072434607645901E-3</v>
      </c>
      <c r="I32" s="2">
        <v>-4.8348106365833997E-2</v>
      </c>
      <c r="J32" s="2">
        <v>0.142464013547841</v>
      </c>
      <c r="K32" s="2">
        <v>6.3183249953677995E-2</v>
      </c>
      <c r="L32" s="2">
        <v>3.4855350296270501E-3</v>
      </c>
      <c r="M32" s="2">
        <v>5.7485237929836799E-2</v>
      </c>
      <c r="N32" s="3">
        <v>0.288950042337003</v>
      </c>
      <c r="O32" s="3">
        <v>0.17935308928917301</v>
      </c>
    </row>
    <row r="33" spans="1:15" x14ac:dyDescent="0.3">
      <c r="A33" s="8" t="s">
        <v>52</v>
      </c>
      <c r="B33" s="2">
        <v>-0.13352272727272699</v>
      </c>
      <c r="C33" s="2">
        <v>-0.167213114754098</v>
      </c>
      <c r="D33" s="2">
        <v>-2.7559055118110201E-2</v>
      </c>
      <c r="E33" s="2">
        <v>7.69230769230769E-2</v>
      </c>
      <c r="F33" s="2">
        <v>0.12406015037594</v>
      </c>
      <c r="G33" s="2">
        <v>0.167224080267559</v>
      </c>
      <c r="H33" s="2">
        <v>0</v>
      </c>
      <c r="I33" s="2">
        <v>0.166189111747851</v>
      </c>
      <c r="J33" s="2">
        <v>0.38329238329238302</v>
      </c>
      <c r="K33" s="2">
        <v>0.13143872113676699</v>
      </c>
      <c r="L33" s="2">
        <v>6.9073783359497598E-2</v>
      </c>
      <c r="M33" s="2">
        <v>0.174743024963289</v>
      </c>
      <c r="N33" s="3">
        <v>0.96560196560196598</v>
      </c>
      <c r="O33" s="3">
        <v>1.27272727272727</v>
      </c>
    </row>
    <row r="34" spans="1:15" x14ac:dyDescent="0.3">
      <c r="A34" s="8" t="s">
        <v>53</v>
      </c>
      <c r="B34" s="2">
        <v>-6.5168539325842698E-2</v>
      </c>
      <c r="C34" s="2">
        <v>-1.44230769230769E-2</v>
      </c>
      <c r="D34" s="2">
        <v>3.4146341463414602E-2</v>
      </c>
      <c r="E34" s="2">
        <v>-9.4339622641509399E-2</v>
      </c>
      <c r="F34" s="2">
        <v>-0.140625</v>
      </c>
      <c r="G34" s="2">
        <v>-0.218181818181818</v>
      </c>
      <c r="H34" s="2">
        <v>2.32558139534884E-2</v>
      </c>
      <c r="I34" s="2">
        <v>2.6515151515151499E-2</v>
      </c>
      <c r="J34" s="2">
        <v>0.13653136531365301</v>
      </c>
      <c r="K34" s="2">
        <v>0.246753246753247</v>
      </c>
      <c r="L34" s="2">
        <v>7.8125E-3</v>
      </c>
      <c r="M34" s="2">
        <v>0.121447028423773</v>
      </c>
      <c r="N34" s="3">
        <v>0.601476014760148</v>
      </c>
      <c r="O34" s="3">
        <v>-2.4719101123595499E-2</v>
      </c>
    </row>
    <row r="35" spans="1:15" x14ac:dyDescent="0.3">
      <c r="A35" s="11" t="s">
        <v>16</v>
      </c>
      <c r="B35" s="3">
        <v>-1.29229323308271E-2</v>
      </c>
      <c r="C35" s="3">
        <v>-1.6781718638419402E-2</v>
      </c>
      <c r="D35" s="3">
        <v>7.8682968163660601E-3</v>
      </c>
      <c r="E35" s="3">
        <v>-3.7593081912082597E-2</v>
      </c>
      <c r="F35" s="3">
        <v>-2.30874828403844E-2</v>
      </c>
      <c r="G35" s="3">
        <v>4.6116504854368898E-2</v>
      </c>
      <c r="H35" s="3">
        <v>2.1370130663084599E-2</v>
      </c>
      <c r="I35" s="3">
        <v>1.42276422764228E-2</v>
      </c>
      <c r="J35" s="3">
        <v>0.20688435694919199</v>
      </c>
      <c r="K35" s="3">
        <v>6.4465715960148495E-2</v>
      </c>
      <c r="L35" s="3">
        <v>3.1932464672416998E-2</v>
      </c>
      <c r="M35" s="3">
        <v>7.6293793348746197E-2</v>
      </c>
      <c r="N35" s="3">
        <v>0.42685370741482997</v>
      </c>
      <c r="O35" s="3">
        <v>0.42199248120300797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128</v>
      </c>
    </row>
    <row r="2" spans="1:14" ht="15.6" x14ac:dyDescent="0.3">
      <c r="A2" s="12" t="s">
        <v>125</v>
      </c>
    </row>
    <row r="3" spans="1:14" ht="15.6" x14ac:dyDescent="0.3">
      <c r="A3" s="12" t="s">
        <v>59</v>
      </c>
    </row>
    <row r="4" spans="1:14" x14ac:dyDescent="0.3">
      <c r="A4" s="15"/>
    </row>
    <row r="5" spans="1:14" x14ac:dyDescent="0.3">
      <c r="A5" s="16" t="str">
        <f>HYPERLINK("#'Table of contents'!A23",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7025</v>
      </c>
      <c r="C8" s="1">
        <v>7081</v>
      </c>
      <c r="D8" s="1">
        <v>6949</v>
      </c>
      <c r="E8" s="1">
        <v>7064</v>
      </c>
      <c r="F8" s="1">
        <v>6823</v>
      </c>
      <c r="G8" s="1">
        <v>6617</v>
      </c>
      <c r="H8" s="1">
        <v>6773</v>
      </c>
      <c r="I8" s="1">
        <v>6713</v>
      </c>
      <c r="J8" s="1">
        <v>6524</v>
      </c>
      <c r="K8" s="1">
        <v>7623</v>
      </c>
      <c r="L8" s="1">
        <v>8080</v>
      </c>
      <c r="M8" s="1">
        <v>8199</v>
      </c>
      <c r="N8" s="1">
        <v>8753</v>
      </c>
    </row>
    <row r="9" spans="1:14" x14ac:dyDescent="0.3">
      <c r="A9" s="7" t="s">
        <v>57</v>
      </c>
      <c r="B9" s="1">
        <v>1487</v>
      </c>
      <c r="C9" s="1">
        <v>1321</v>
      </c>
      <c r="D9" s="1">
        <v>1312</v>
      </c>
      <c r="E9" s="1">
        <v>1262</v>
      </c>
      <c r="F9" s="1">
        <v>1190</v>
      </c>
      <c r="G9" s="1">
        <v>1211</v>
      </c>
      <c r="H9" s="1">
        <v>1416</v>
      </c>
      <c r="I9" s="1">
        <v>1651</v>
      </c>
      <c r="J9" s="1">
        <v>1959</v>
      </c>
      <c r="K9" s="1">
        <v>2615</v>
      </c>
      <c r="L9" s="1">
        <v>2818</v>
      </c>
      <c r="M9" s="1">
        <v>3047</v>
      </c>
      <c r="N9" s="1">
        <v>3351</v>
      </c>
    </row>
    <row r="10" spans="1:14" x14ac:dyDescent="0.3">
      <c r="A10" s="10" t="s">
        <v>16</v>
      </c>
      <c r="B10" s="5">
        <v>8512</v>
      </c>
      <c r="C10" s="5">
        <v>8402</v>
      </c>
      <c r="D10" s="5">
        <v>8261</v>
      </c>
      <c r="E10" s="5">
        <v>8326</v>
      </c>
      <c r="F10" s="5">
        <v>8013</v>
      </c>
      <c r="G10" s="5">
        <v>7828</v>
      </c>
      <c r="H10" s="5">
        <v>8189</v>
      </c>
      <c r="I10" s="5">
        <v>8364</v>
      </c>
      <c r="J10" s="5">
        <v>8483</v>
      </c>
      <c r="K10" s="5">
        <v>10238</v>
      </c>
      <c r="L10" s="5">
        <v>10898</v>
      </c>
      <c r="M10" s="5">
        <v>11246</v>
      </c>
      <c r="N10" s="5">
        <v>12104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0.82530545112781994</v>
      </c>
      <c r="C15" s="2">
        <v>0.84277552963580105</v>
      </c>
      <c r="D15" s="2">
        <v>0.84118145502965702</v>
      </c>
      <c r="E15" s="2">
        <v>0.84842661542157105</v>
      </c>
      <c r="F15" s="2">
        <v>0.85149132659428395</v>
      </c>
      <c r="G15" s="2">
        <v>0.84529892692897302</v>
      </c>
      <c r="H15" s="2">
        <v>0.82708511417755504</v>
      </c>
      <c r="I15" s="2">
        <v>0.80260640841702502</v>
      </c>
      <c r="J15" s="2">
        <v>0.76906754685842305</v>
      </c>
      <c r="K15" s="2">
        <v>0.74457901933971504</v>
      </c>
      <c r="L15" s="2">
        <v>0.74142044411818697</v>
      </c>
      <c r="M15" s="2">
        <v>0.72905922105637599</v>
      </c>
      <c r="N15" s="2">
        <v>0.72314937210839403</v>
      </c>
    </row>
    <row r="16" spans="1:14" x14ac:dyDescent="0.3">
      <c r="A16" s="8" t="s">
        <v>57</v>
      </c>
      <c r="B16" s="2">
        <v>0.17469454887218</v>
      </c>
      <c r="C16" s="2">
        <v>0.15722447036419901</v>
      </c>
      <c r="D16" s="2">
        <v>0.15881854497034301</v>
      </c>
      <c r="E16" s="2">
        <v>0.151573384578429</v>
      </c>
      <c r="F16" s="2">
        <v>0.148508673405716</v>
      </c>
      <c r="G16" s="2">
        <v>0.15470107307102701</v>
      </c>
      <c r="H16" s="2">
        <v>0.17291488582244499</v>
      </c>
      <c r="I16" s="2">
        <v>0.19739359158297501</v>
      </c>
      <c r="J16" s="2">
        <v>0.23093245314157701</v>
      </c>
      <c r="K16" s="2">
        <v>0.25542098066028501</v>
      </c>
      <c r="L16" s="2">
        <v>0.25857955588181297</v>
      </c>
      <c r="M16" s="2">
        <v>0.27094077894362401</v>
      </c>
      <c r="N16" s="2">
        <v>0.27685062789160603</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7.9715302491103202E-3</v>
      </c>
      <c r="C21" s="2">
        <v>-1.8641434825589599E-2</v>
      </c>
      <c r="D21" s="2">
        <v>1.6549143761692298E-2</v>
      </c>
      <c r="E21" s="2">
        <v>-3.4116647791619499E-2</v>
      </c>
      <c r="F21" s="2">
        <v>-3.0191997654990501E-2</v>
      </c>
      <c r="G21" s="2">
        <v>2.35756385068762E-2</v>
      </c>
      <c r="H21" s="2">
        <v>-8.8587036763620296E-3</v>
      </c>
      <c r="I21" s="2">
        <v>-2.81543274244004E-2</v>
      </c>
      <c r="J21" s="2">
        <v>0.168454935622318</v>
      </c>
      <c r="K21" s="2">
        <v>5.9950150859241803E-2</v>
      </c>
      <c r="L21" s="2">
        <v>1.4727722772277199E-2</v>
      </c>
      <c r="M21" s="2">
        <v>6.7569215758019302E-2</v>
      </c>
      <c r="N21" s="3">
        <v>0.34166155732679299</v>
      </c>
      <c r="O21" s="3">
        <v>0.245978647686833</v>
      </c>
    </row>
    <row r="22" spans="1:15" x14ac:dyDescent="0.3">
      <c r="A22" s="8" t="s">
        <v>57</v>
      </c>
      <c r="B22" s="2">
        <v>-0.11163416274377901</v>
      </c>
      <c r="C22" s="2">
        <v>-6.8130204390613198E-3</v>
      </c>
      <c r="D22" s="2">
        <v>-3.8109756097561003E-2</v>
      </c>
      <c r="E22" s="2">
        <v>-5.7052297939778097E-2</v>
      </c>
      <c r="F22" s="2">
        <v>1.7647058823529401E-2</v>
      </c>
      <c r="G22" s="2">
        <v>0.169281585466557</v>
      </c>
      <c r="H22" s="2">
        <v>0.165960451977401</v>
      </c>
      <c r="I22" s="2">
        <v>0.18655360387643899</v>
      </c>
      <c r="J22" s="2">
        <v>0.33486472690148</v>
      </c>
      <c r="K22" s="2">
        <v>7.76290630975143E-2</v>
      </c>
      <c r="L22" s="2">
        <v>8.1263307310148997E-2</v>
      </c>
      <c r="M22" s="2">
        <v>9.9770265835247798E-2</v>
      </c>
      <c r="N22" s="3">
        <v>0.71056661562021395</v>
      </c>
      <c r="O22" s="3">
        <v>1.2535305985205101</v>
      </c>
    </row>
    <row r="23" spans="1:15" x14ac:dyDescent="0.3">
      <c r="A23" s="11" t="s">
        <v>16</v>
      </c>
      <c r="B23" s="3">
        <v>-1.29229323308271E-2</v>
      </c>
      <c r="C23" s="3">
        <v>-1.6781718638419402E-2</v>
      </c>
      <c r="D23" s="3">
        <v>7.8682968163660601E-3</v>
      </c>
      <c r="E23" s="3">
        <v>-3.7593081912082597E-2</v>
      </c>
      <c r="F23" s="3">
        <v>-2.30874828403844E-2</v>
      </c>
      <c r="G23" s="3">
        <v>4.6116504854368898E-2</v>
      </c>
      <c r="H23" s="3">
        <v>2.1370130663084599E-2</v>
      </c>
      <c r="I23" s="3">
        <v>1.42276422764228E-2</v>
      </c>
      <c r="J23" s="3">
        <v>0.20688435694919199</v>
      </c>
      <c r="K23" s="3">
        <v>6.4465715960148495E-2</v>
      </c>
      <c r="L23" s="3">
        <v>3.1932464672416998E-2</v>
      </c>
      <c r="M23" s="3">
        <v>7.6293793348746197E-2</v>
      </c>
      <c r="N23" s="3">
        <v>0.42685370741482997</v>
      </c>
      <c r="O23" s="3">
        <v>0.42199248120300797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129</v>
      </c>
    </row>
    <row r="2" spans="1:14" ht="15.6" x14ac:dyDescent="0.3">
      <c r="A2" s="12" t="s">
        <v>125</v>
      </c>
    </row>
    <row r="3" spans="1:14" ht="15.6" x14ac:dyDescent="0.3">
      <c r="A3" s="12" t="s">
        <v>47</v>
      </c>
    </row>
    <row r="4" spans="1:14" ht="15.6" x14ac:dyDescent="0.3">
      <c r="A4" s="12" t="s">
        <v>33</v>
      </c>
    </row>
    <row r="5" spans="1:14" x14ac:dyDescent="0.3">
      <c r="A5" s="16" t="str">
        <f>HYPERLINK("#'Table of contents'!A24",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3004</v>
      </c>
      <c r="C8" s="1">
        <v>3011</v>
      </c>
      <c r="D8" s="1">
        <v>2910</v>
      </c>
      <c r="E8" s="1">
        <v>2896</v>
      </c>
      <c r="F8" s="1">
        <v>2722</v>
      </c>
      <c r="G8" s="1">
        <v>2609</v>
      </c>
      <c r="H8" s="1">
        <v>2613</v>
      </c>
      <c r="I8" s="1">
        <v>2653</v>
      </c>
      <c r="J8" s="1">
        <v>2572</v>
      </c>
      <c r="K8" s="1">
        <v>2930</v>
      </c>
      <c r="L8" s="1">
        <v>2955</v>
      </c>
      <c r="M8" s="1">
        <v>2944</v>
      </c>
      <c r="N8" s="1">
        <v>3060</v>
      </c>
    </row>
    <row r="9" spans="1:14" x14ac:dyDescent="0.3">
      <c r="A9" s="7" t="s">
        <v>61</v>
      </c>
      <c r="B9" s="1">
        <v>1334</v>
      </c>
      <c r="C9" s="1">
        <v>1286</v>
      </c>
      <c r="D9" s="1">
        <v>1265</v>
      </c>
      <c r="E9" s="1">
        <v>1295</v>
      </c>
      <c r="F9" s="1">
        <v>1336</v>
      </c>
      <c r="G9" s="1">
        <v>1338</v>
      </c>
      <c r="H9" s="1">
        <v>1428</v>
      </c>
      <c r="I9" s="1">
        <v>1512</v>
      </c>
      <c r="J9" s="1">
        <v>1612</v>
      </c>
      <c r="K9" s="1">
        <v>2182</v>
      </c>
      <c r="L9" s="1">
        <v>2507</v>
      </c>
      <c r="M9" s="1">
        <v>2794</v>
      </c>
      <c r="N9" s="1">
        <v>3125</v>
      </c>
    </row>
    <row r="10" spans="1:14" x14ac:dyDescent="0.3">
      <c r="A10" s="7" t="s">
        <v>62</v>
      </c>
      <c r="B10" s="1">
        <v>185</v>
      </c>
      <c r="C10" s="1">
        <v>174</v>
      </c>
      <c r="D10" s="1">
        <v>169</v>
      </c>
      <c r="E10" s="1">
        <v>177</v>
      </c>
      <c r="F10" s="1">
        <v>150</v>
      </c>
      <c r="G10" s="1">
        <v>140</v>
      </c>
      <c r="H10" s="1">
        <v>131</v>
      </c>
      <c r="I10" s="1">
        <v>136</v>
      </c>
      <c r="J10" s="1">
        <v>126</v>
      </c>
      <c r="K10" s="1">
        <v>144</v>
      </c>
      <c r="L10" s="1">
        <v>142</v>
      </c>
      <c r="M10" s="1">
        <v>156</v>
      </c>
      <c r="N10" s="1">
        <v>162</v>
      </c>
    </row>
    <row r="11" spans="1:14" x14ac:dyDescent="0.3">
      <c r="A11" s="7" t="s">
        <v>63</v>
      </c>
      <c r="B11" s="1">
        <v>2555</v>
      </c>
      <c r="C11" s="1">
        <v>2639</v>
      </c>
      <c r="D11" s="1">
        <v>2682</v>
      </c>
      <c r="E11" s="1">
        <v>2718</v>
      </c>
      <c r="F11" s="1">
        <v>2591</v>
      </c>
      <c r="G11" s="1">
        <v>2493</v>
      </c>
      <c r="H11" s="1">
        <v>2550</v>
      </c>
      <c r="I11" s="1">
        <v>2503</v>
      </c>
      <c r="J11" s="1">
        <v>2488</v>
      </c>
      <c r="K11" s="1">
        <v>2704</v>
      </c>
      <c r="L11" s="1">
        <v>2741</v>
      </c>
      <c r="M11" s="1">
        <v>2533</v>
      </c>
      <c r="N11" s="1">
        <v>2544</v>
      </c>
    </row>
    <row r="12" spans="1:14" x14ac:dyDescent="0.3">
      <c r="A12" s="7" t="s">
        <v>64</v>
      </c>
      <c r="B12" s="1">
        <v>1275</v>
      </c>
      <c r="C12" s="1">
        <v>1145</v>
      </c>
      <c r="D12" s="1">
        <v>1100</v>
      </c>
      <c r="E12" s="1">
        <v>1105</v>
      </c>
      <c r="F12" s="1">
        <v>1106</v>
      </c>
      <c r="G12" s="1">
        <v>1159</v>
      </c>
      <c r="H12" s="1">
        <v>1381</v>
      </c>
      <c r="I12" s="1">
        <v>1486</v>
      </c>
      <c r="J12" s="1">
        <v>1596</v>
      </c>
      <c r="K12" s="1">
        <v>2171</v>
      </c>
      <c r="L12" s="1">
        <v>2448</v>
      </c>
      <c r="M12" s="1">
        <v>2729</v>
      </c>
      <c r="N12" s="1">
        <v>3109</v>
      </c>
    </row>
    <row r="13" spans="1:14" x14ac:dyDescent="0.3">
      <c r="A13" s="7" t="s">
        <v>65</v>
      </c>
      <c r="B13" s="1">
        <v>159</v>
      </c>
      <c r="C13" s="1">
        <v>147</v>
      </c>
      <c r="D13" s="1">
        <v>135</v>
      </c>
      <c r="E13" s="1">
        <v>135</v>
      </c>
      <c r="F13" s="1">
        <v>108</v>
      </c>
      <c r="G13" s="1">
        <v>89</v>
      </c>
      <c r="H13" s="1">
        <v>86</v>
      </c>
      <c r="I13" s="1">
        <v>74</v>
      </c>
      <c r="J13" s="1">
        <v>89</v>
      </c>
      <c r="K13" s="1">
        <v>107</v>
      </c>
      <c r="L13" s="1">
        <v>105</v>
      </c>
      <c r="M13" s="1">
        <v>90</v>
      </c>
      <c r="N13" s="1">
        <v>104</v>
      </c>
    </row>
    <row r="14" spans="1:14" x14ac:dyDescent="0.3">
      <c r="A14" s="10" t="s">
        <v>16</v>
      </c>
      <c r="B14" s="5">
        <v>8512</v>
      </c>
      <c r="C14" s="5">
        <v>8402</v>
      </c>
      <c r="D14" s="5">
        <v>8261</v>
      </c>
      <c r="E14" s="5">
        <v>8326</v>
      </c>
      <c r="F14" s="5">
        <v>8013</v>
      </c>
      <c r="G14" s="5">
        <v>7828</v>
      </c>
      <c r="H14" s="5">
        <v>8189</v>
      </c>
      <c r="I14" s="5">
        <v>8364</v>
      </c>
      <c r="J14" s="5">
        <v>8483</v>
      </c>
      <c r="K14" s="5">
        <v>10238</v>
      </c>
      <c r="L14" s="5">
        <v>10898</v>
      </c>
      <c r="M14" s="5">
        <v>11246</v>
      </c>
      <c r="N14" s="5">
        <v>12104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0.66416095511828399</v>
      </c>
      <c r="C19" s="2">
        <v>0.67345112950122998</v>
      </c>
      <c r="D19" s="2">
        <v>0.66988950276243098</v>
      </c>
      <c r="E19" s="2">
        <v>0.66300366300366298</v>
      </c>
      <c r="F19" s="2">
        <v>0.64686311787072204</v>
      </c>
      <c r="G19" s="2">
        <v>0.63836554930266698</v>
      </c>
      <c r="H19" s="2">
        <v>0.62631831255992299</v>
      </c>
      <c r="I19" s="2">
        <v>0.61683329458265501</v>
      </c>
      <c r="J19" s="2">
        <v>0.59675174013921095</v>
      </c>
      <c r="K19" s="2">
        <v>0.55745814307458097</v>
      </c>
      <c r="L19" s="2">
        <v>0.52730192719486102</v>
      </c>
      <c r="M19" s="2">
        <v>0.49949100780454703</v>
      </c>
      <c r="N19" s="2">
        <v>0.48211753584370598</v>
      </c>
    </row>
    <row r="20" spans="1:15" x14ac:dyDescent="0.3">
      <c r="A20" s="8" t="s">
        <v>61</v>
      </c>
      <c r="B20" s="2">
        <v>0.29493698872429802</v>
      </c>
      <c r="C20" s="2">
        <v>0.28763140237083401</v>
      </c>
      <c r="D20" s="2">
        <v>0.29120626151012902</v>
      </c>
      <c r="E20" s="2">
        <v>0.29647435897435898</v>
      </c>
      <c r="F20" s="2">
        <v>0.317490494296578</v>
      </c>
      <c r="G20" s="2">
        <v>0.32737949596280902</v>
      </c>
      <c r="H20" s="2">
        <v>0.34228187919463099</v>
      </c>
      <c r="I20" s="2">
        <v>0.35154615205766099</v>
      </c>
      <c r="J20" s="2">
        <v>0.37401392111368897</v>
      </c>
      <c r="K20" s="2">
        <v>0.41514459665144599</v>
      </c>
      <c r="L20" s="2">
        <v>0.44735902926481103</v>
      </c>
      <c r="M20" s="2">
        <v>0.47404139803189699</v>
      </c>
      <c r="N20" s="2">
        <v>0.49235859461162801</v>
      </c>
    </row>
    <row r="21" spans="1:15" x14ac:dyDescent="0.3">
      <c r="A21" s="8" t="s">
        <v>62</v>
      </c>
      <c r="B21" s="2">
        <v>4.0902056157417599E-2</v>
      </c>
      <c r="C21" s="2">
        <v>3.8917468127935603E-2</v>
      </c>
      <c r="D21" s="2">
        <v>3.8904235727440097E-2</v>
      </c>
      <c r="E21" s="2">
        <v>4.0521978021978003E-2</v>
      </c>
      <c r="F21" s="2">
        <v>3.5646387832699598E-2</v>
      </c>
      <c r="G21" s="2">
        <v>3.4254954734524098E-2</v>
      </c>
      <c r="H21" s="2">
        <v>3.1399808245445797E-2</v>
      </c>
      <c r="I21" s="2">
        <v>3.1620553359683799E-2</v>
      </c>
      <c r="J21" s="2">
        <v>2.9234338747099801E-2</v>
      </c>
      <c r="K21" s="2">
        <v>2.7397260273972601E-2</v>
      </c>
      <c r="L21" s="2">
        <v>2.5339043540328302E-2</v>
      </c>
      <c r="M21" s="2">
        <v>2.64675941635562E-2</v>
      </c>
      <c r="N21" s="2">
        <v>2.5523869544666799E-2</v>
      </c>
    </row>
    <row r="22" spans="1:15" x14ac:dyDescent="0.3">
      <c r="A22" s="8" t="s">
        <v>63</v>
      </c>
      <c r="B22" s="2">
        <v>0.64051140636751103</v>
      </c>
      <c r="C22" s="2">
        <v>0.67133045026710803</v>
      </c>
      <c r="D22" s="2">
        <v>0.68470768445238706</v>
      </c>
      <c r="E22" s="2">
        <v>0.68671045982819601</v>
      </c>
      <c r="F22" s="2">
        <v>0.68094612352168205</v>
      </c>
      <c r="G22" s="2">
        <v>0.66639935846030496</v>
      </c>
      <c r="H22" s="2">
        <v>0.63480209111277097</v>
      </c>
      <c r="I22" s="2">
        <v>0.61604725572237296</v>
      </c>
      <c r="J22" s="2">
        <v>0.59621375509226004</v>
      </c>
      <c r="K22" s="2">
        <v>0.54275391409072704</v>
      </c>
      <c r="L22" s="2">
        <v>0.51775595013222497</v>
      </c>
      <c r="M22" s="2">
        <v>0.47328101644245102</v>
      </c>
      <c r="N22" s="2">
        <v>0.44189682126107299</v>
      </c>
    </row>
    <row r="23" spans="1:15" x14ac:dyDescent="0.3">
      <c r="A23" s="8" t="s">
        <v>64</v>
      </c>
      <c r="B23" s="2">
        <v>0.31962897969415899</v>
      </c>
      <c r="C23" s="2">
        <v>0.29127448486390201</v>
      </c>
      <c r="D23" s="2">
        <v>0.28082716364564703</v>
      </c>
      <c r="E23" s="2">
        <v>0.27918140474987402</v>
      </c>
      <c r="F23" s="2">
        <v>0.29067017082785801</v>
      </c>
      <c r="G23" s="2">
        <v>0.30981021117348301</v>
      </c>
      <c r="H23" s="2">
        <v>0.34378889718695499</v>
      </c>
      <c r="I23" s="2">
        <v>0.36573960127984301</v>
      </c>
      <c r="J23" s="2">
        <v>0.38245866283249502</v>
      </c>
      <c r="K23" s="2">
        <v>0.43576876756322802</v>
      </c>
      <c r="L23" s="2">
        <v>0.46241027578390598</v>
      </c>
      <c r="M23" s="2">
        <v>0.50990284005979103</v>
      </c>
      <c r="N23" s="2">
        <v>0.54003821434775101</v>
      </c>
    </row>
    <row r="24" spans="1:15" x14ac:dyDescent="0.3">
      <c r="A24" s="8" t="s">
        <v>65</v>
      </c>
      <c r="B24" s="2">
        <v>3.9859613938330402E-2</v>
      </c>
      <c r="C24" s="2">
        <v>3.7395064868990101E-2</v>
      </c>
      <c r="D24" s="2">
        <v>3.44651519019658E-2</v>
      </c>
      <c r="E24" s="2">
        <v>3.4108135421930301E-2</v>
      </c>
      <c r="F24" s="2">
        <v>2.83837056504599E-2</v>
      </c>
      <c r="G24" s="2">
        <v>2.3790430366212201E-2</v>
      </c>
      <c r="H24" s="2">
        <v>2.1409011700273799E-2</v>
      </c>
      <c r="I24" s="2">
        <v>1.8213142997784901E-2</v>
      </c>
      <c r="J24" s="2">
        <v>2.1327582075245599E-2</v>
      </c>
      <c r="K24" s="2">
        <v>2.1477318346045798E-2</v>
      </c>
      <c r="L24" s="2">
        <v>1.9833774083868501E-2</v>
      </c>
      <c r="M24" s="2">
        <v>1.6816143497757799E-2</v>
      </c>
      <c r="N24" s="2">
        <v>1.8064964391176001E-2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2.3302263648468701E-3</v>
      </c>
      <c r="C29" s="2">
        <v>-3.3543673198272998E-2</v>
      </c>
      <c r="D29" s="2">
        <v>-4.8109965635738799E-3</v>
      </c>
      <c r="E29" s="2">
        <v>-6.0082872928176802E-2</v>
      </c>
      <c r="F29" s="2">
        <v>-4.1513592946362997E-2</v>
      </c>
      <c r="G29" s="2">
        <v>1.5331544653123801E-3</v>
      </c>
      <c r="H29" s="2">
        <v>1.53080750095675E-2</v>
      </c>
      <c r="I29" s="2">
        <v>-3.0531473803241602E-2</v>
      </c>
      <c r="J29" s="2">
        <v>0.13919129082426099</v>
      </c>
      <c r="K29" s="2">
        <v>8.5324232081911301E-3</v>
      </c>
      <c r="L29" s="2">
        <v>-3.7225042301184401E-3</v>
      </c>
      <c r="M29" s="2">
        <v>3.9402173913043501E-2</v>
      </c>
      <c r="N29" s="3">
        <v>0.18973561430793201</v>
      </c>
      <c r="O29" s="3">
        <v>1.8641810918774999E-2</v>
      </c>
    </row>
    <row r="30" spans="1:15" x14ac:dyDescent="0.3">
      <c r="A30" s="8" t="s">
        <v>61</v>
      </c>
      <c r="B30" s="2">
        <v>-3.5982008995502197E-2</v>
      </c>
      <c r="C30" s="2">
        <v>-1.63297045101089E-2</v>
      </c>
      <c r="D30" s="2">
        <v>2.3715415019762799E-2</v>
      </c>
      <c r="E30" s="2">
        <v>3.16602316602317E-2</v>
      </c>
      <c r="F30" s="2">
        <v>1.49700598802395E-3</v>
      </c>
      <c r="G30" s="2">
        <v>6.7264573991031404E-2</v>
      </c>
      <c r="H30" s="2">
        <v>5.8823529411764698E-2</v>
      </c>
      <c r="I30" s="2">
        <v>6.6137566137566106E-2</v>
      </c>
      <c r="J30" s="2">
        <v>0.35359801488833698</v>
      </c>
      <c r="K30" s="2">
        <v>0.14894592117323599</v>
      </c>
      <c r="L30" s="2">
        <v>0.114479457518947</v>
      </c>
      <c r="M30" s="2">
        <v>0.118468146027201</v>
      </c>
      <c r="N30" s="3">
        <v>0.93858560794044699</v>
      </c>
      <c r="O30" s="3">
        <v>1.34257871064468</v>
      </c>
    </row>
    <row r="31" spans="1:15" x14ac:dyDescent="0.3">
      <c r="A31" s="8" t="s">
        <v>62</v>
      </c>
      <c r="B31" s="2">
        <v>-5.9459459459459497E-2</v>
      </c>
      <c r="C31" s="2">
        <v>-2.8735632183908E-2</v>
      </c>
      <c r="D31" s="2">
        <v>4.7337278106508902E-2</v>
      </c>
      <c r="E31" s="2">
        <v>-0.152542372881356</v>
      </c>
      <c r="F31" s="2">
        <v>-6.6666666666666693E-2</v>
      </c>
      <c r="G31" s="2">
        <v>-6.4285714285714293E-2</v>
      </c>
      <c r="H31" s="2">
        <v>3.8167938931297697E-2</v>
      </c>
      <c r="I31" s="2">
        <v>-7.3529411764705899E-2</v>
      </c>
      <c r="J31" s="2">
        <v>0.14285714285714299</v>
      </c>
      <c r="K31" s="2">
        <v>-1.38888888888889E-2</v>
      </c>
      <c r="L31" s="2">
        <v>9.85915492957746E-2</v>
      </c>
      <c r="M31" s="2">
        <v>3.8461538461538498E-2</v>
      </c>
      <c r="N31" s="3">
        <v>0.28571428571428598</v>
      </c>
      <c r="O31" s="3">
        <v>-0.124324324324324</v>
      </c>
    </row>
    <row r="32" spans="1:15" x14ac:dyDescent="0.3">
      <c r="A32" s="8" t="s">
        <v>63</v>
      </c>
      <c r="B32" s="2">
        <v>3.2876712328767099E-2</v>
      </c>
      <c r="C32" s="2">
        <v>1.6294050776809399E-2</v>
      </c>
      <c r="D32" s="2">
        <v>1.34228187919463E-2</v>
      </c>
      <c r="E32" s="2">
        <v>-4.6725533480500403E-2</v>
      </c>
      <c r="F32" s="2">
        <v>-3.7823234272481701E-2</v>
      </c>
      <c r="G32" s="2">
        <v>2.2864019253910999E-2</v>
      </c>
      <c r="H32" s="2">
        <v>-1.8431372549019599E-2</v>
      </c>
      <c r="I32" s="2">
        <v>-5.99280862964443E-3</v>
      </c>
      <c r="J32" s="2">
        <v>8.6816720257234706E-2</v>
      </c>
      <c r="K32" s="2">
        <v>1.36834319526627E-2</v>
      </c>
      <c r="L32" s="2">
        <v>-7.58847136081722E-2</v>
      </c>
      <c r="M32" s="2">
        <v>4.3426766679826303E-3</v>
      </c>
      <c r="N32" s="3">
        <v>2.2508038585209E-2</v>
      </c>
      <c r="O32" s="3">
        <v>-4.3052837573385504E-3</v>
      </c>
    </row>
    <row r="33" spans="1:15" x14ac:dyDescent="0.3">
      <c r="A33" s="8" t="s">
        <v>64</v>
      </c>
      <c r="B33" s="2">
        <v>-0.101960784313725</v>
      </c>
      <c r="C33" s="2">
        <v>-3.9301310043668103E-2</v>
      </c>
      <c r="D33" s="2">
        <v>4.5454545454545496E-3</v>
      </c>
      <c r="E33" s="2">
        <v>9.0497737556561101E-4</v>
      </c>
      <c r="F33" s="2">
        <v>4.7920433996383398E-2</v>
      </c>
      <c r="G33" s="2">
        <v>0.191544434857636</v>
      </c>
      <c r="H33" s="2">
        <v>7.6031860970311393E-2</v>
      </c>
      <c r="I33" s="2">
        <v>7.4024226110363398E-2</v>
      </c>
      <c r="J33" s="2">
        <v>0.36027568922305803</v>
      </c>
      <c r="K33" s="2">
        <v>0.127590971902349</v>
      </c>
      <c r="L33" s="2">
        <v>0.114787581699346</v>
      </c>
      <c r="M33" s="2">
        <v>0.139245144741664</v>
      </c>
      <c r="N33" s="3">
        <v>0.94799498746867195</v>
      </c>
      <c r="O33" s="3">
        <v>1.4384313725490201</v>
      </c>
    </row>
    <row r="34" spans="1:15" x14ac:dyDescent="0.3">
      <c r="A34" s="8" t="s">
        <v>65</v>
      </c>
      <c r="B34" s="2">
        <v>-7.5471698113207503E-2</v>
      </c>
      <c r="C34" s="2">
        <v>-8.1632653061224497E-2</v>
      </c>
      <c r="D34" s="2">
        <v>0</v>
      </c>
      <c r="E34" s="2">
        <v>-0.2</v>
      </c>
      <c r="F34" s="2">
        <v>-0.17592592592592601</v>
      </c>
      <c r="G34" s="2">
        <v>-3.3707865168539297E-2</v>
      </c>
      <c r="H34" s="2">
        <v>-0.13953488372093001</v>
      </c>
      <c r="I34" s="2">
        <v>0.20270270270270299</v>
      </c>
      <c r="J34" s="2">
        <v>0.202247191011236</v>
      </c>
      <c r="K34" s="2">
        <v>-1.86915887850467E-2</v>
      </c>
      <c r="L34" s="2">
        <v>-0.14285714285714299</v>
      </c>
      <c r="M34" s="2">
        <v>0.155555555555556</v>
      </c>
      <c r="N34" s="3">
        <v>0.16853932584269701</v>
      </c>
      <c r="O34" s="3">
        <v>-0.34591194968553501</v>
      </c>
    </row>
    <row r="35" spans="1:15" x14ac:dyDescent="0.3">
      <c r="A35" s="11" t="s">
        <v>16</v>
      </c>
      <c r="B35" s="3">
        <v>-1.29229323308271E-2</v>
      </c>
      <c r="C35" s="3">
        <v>-1.6781718638419402E-2</v>
      </c>
      <c r="D35" s="3">
        <v>7.8682968163660601E-3</v>
      </c>
      <c r="E35" s="3">
        <v>-3.7593081912082597E-2</v>
      </c>
      <c r="F35" s="3">
        <v>-2.30874828403844E-2</v>
      </c>
      <c r="G35" s="3">
        <v>4.6116504854368898E-2</v>
      </c>
      <c r="H35" s="3">
        <v>2.1370130663084599E-2</v>
      </c>
      <c r="I35" s="3">
        <v>1.42276422764228E-2</v>
      </c>
      <c r="J35" s="3">
        <v>0.20688435694919199</v>
      </c>
      <c r="K35" s="3">
        <v>6.4465715960148495E-2</v>
      </c>
      <c r="L35" s="3">
        <v>3.1932464672416998E-2</v>
      </c>
      <c r="M35" s="3">
        <v>7.6293793348746197E-2</v>
      </c>
      <c r="N35" s="3">
        <v>0.42685370741482997</v>
      </c>
      <c r="O35" s="3">
        <v>0.42199248120300797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130</v>
      </c>
    </row>
    <row r="2" spans="1:14" ht="15.6" x14ac:dyDescent="0.3">
      <c r="A2" s="12" t="s">
        <v>125</v>
      </c>
    </row>
    <row r="3" spans="1:14" ht="15.6" x14ac:dyDescent="0.3">
      <c r="A3" s="12" t="s">
        <v>47</v>
      </c>
    </row>
    <row r="4" spans="1:14" ht="15.6" x14ac:dyDescent="0.3">
      <c r="A4" s="12" t="s">
        <v>59</v>
      </c>
    </row>
    <row r="5" spans="1:14" x14ac:dyDescent="0.3">
      <c r="A5" s="16" t="str">
        <f>HYPERLINK("#'Table of contents'!A25",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3731</v>
      </c>
      <c r="C8" s="1">
        <v>3763</v>
      </c>
      <c r="D8" s="1">
        <v>3674</v>
      </c>
      <c r="E8" s="1">
        <v>3716</v>
      </c>
      <c r="F8" s="1">
        <v>3569</v>
      </c>
      <c r="G8" s="1">
        <v>3455</v>
      </c>
      <c r="H8" s="1">
        <v>3485</v>
      </c>
      <c r="I8" s="1">
        <v>3492</v>
      </c>
      <c r="J8" s="1">
        <v>3360</v>
      </c>
      <c r="K8" s="1">
        <v>3988</v>
      </c>
      <c r="L8" s="1">
        <v>4242</v>
      </c>
      <c r="M8" s="1">
        <v>4387</v>
      </c>
      <c r="N8" s="1">
        <v>4692</v>
      </c>
    </row>
    <row r="9" spans="1:14" x14ac:dyDescent="0.3">
      <c r="A9" s="7" t="s">
        <v>69</v>
      </c>
      <c r="B9" s="1">
        <v>792</v>
      </c>
      <c r="C9" s="1">
        <v>708</v>
      </c>
      <c r="D9" s="1">
        <v>670</v>
      </c>
      <c r="E9" s="1">
        <v>652</v>
      </c>
      <c r="F9" s="1">
        <v>639</v>
      </c>
      <c r="G9" s="1">
        <v>632</v>
      </c>
      <c r="H9" s="1">
        <v>687</v>
      </c>
      <c r="I9" s="1">
        <v>809</v>
      </c>
      <c r="J9" s="1">
        <v>950</v>
      </c>
      <c r="K9" s="1">
        <v>1268</v>
      </c>
      <c r="L9" s="1">
        <v>1362</v>
      </c>
      <c r="M9" s="1">
        <v>1507</v>
      </c>
      <c r="N9" s="1">
        <v>1655</v>
      </c>
    </row>
    <row r="10" spans="1:14" x14ac:dyDescent="0.3">
      <c r="A10" s="7" t="s">
        <v>70</v>
      </c>
      <c r="B10" s="1">
        <v>3294</v>
      </c>
      <c r="C10" s="1">
        <v>3318</v>
      </c>
      <c r="D10" s="1">
        <v>3275</v>
      </c>
      <c r="E10" s="1">
        <v>3348</v>
      </c>
      <c r="F10" s="1">
        <v>3254</v>
      </c>
      <c r="G10" s="1">
        <v>3162</v>
      </c>
      <c r="H10" s="1">
        <v>3288</v>
      </c>
      <c r="I10" s="1">
        <v>3221</v>
      </c>
      <c r="J10" s="1">
        <v>3164</v>
      </c>
      <c r="K10" s="1">
        <v>3635</v>
      </c>
      <c r="L10" s="1">
        <v>3838</v>
      </c>
      <c r="M10" s="1">
        <v>3812</v>
      </c>
      <c r="N10" s="1">
        <v>4061</v>
      </c>
    </row>
    <row r="11" spans="1:14" x14ac:dyDescent="0.3">
      <c r="A11" s="7" t="s">
        <v>71</v>
      </c>
      <c r="B11" s="1">
        <v>695</v>
      </c>
      <c r="C11" s="1">
        <v>613</v>
      </c>
      <c r="D11" s="1">
        <v>642</v>
      </c>
      <c r="E11" s="1">
        <v>610</v>
      </c>
      <c r="F11" s="1">
        <v>551</v>
      </c>
      <c r="G11" s="1">
        <v>579</v>
      </c>
      <c r="H11" s="1">
        <v>729</v>
      </c>
      <c r="I11" s="1">
        <v>842</v>
      </c>
      <c r="J11" s="1">
        <v>1009</v>
      </c>
      <c r="K11" s="1">
        <v>1347</v>
      </c>
      <c r="L11" s="1">
        <v>1456</v>
      </c>
      <c r="M11" s="1">
        <v>1540</v>
      </c>
      <c r="N11" s="1">
        <v>1696</v>
      </c>
    </row>
    <row r="12" spans="1:14" x14ac:dyDescent="0.3">
      <c r="A12" s="10" t="s">
        <v>16</v>
      </c>
      <c r="B12" s="5">
        <v>8512</v>
      </c>
      <c r="C12" s="5">
        <v>8402</v>
      </c>
      <c r="D12" s="5">
        <v>8261</v>
      </c>
      <c r="E12" s="5">
        <v>8326</v>
      </c>
      <c r="F12" s="5">
        <v>8013</v>
      </c>
      <c r="G12" s="5">
        <v>7828</v>
      </c>
      <c r="H12" s="5">
        <v>8189</v>
      </c>
      <c r="I12" s="5">
        <v>8364</v>
      </c>
      <c r="J12" s="5">
        <v>8483</v>
      </c>
      <c r="K12" s="5">
        <v>10238</v>
      </c>
      <c r="L12" s="5">
        <v>10898</v>
      </c>
      <c r="M12" s="5">
        <v>11246</v>
      </c>
      <c r="N12" s="5">
        <v>12104</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0.82489498120716298</v>
      </c>
      <c r="C17" s="2">
        <v>0.84164616416908999</v>
      </c>
      <c r="D17" s="2">
        <v>0.84576427255985298</v>
      </c>
      <c r="E17" s="2">
        <v>0.85073260073260104</v>
      </c>
      <c r="F17" s="2">
        <v>0.84814638783270002</v>
      </c>
      <c r="G17" s="2">
        <v>0.84536334719843398</v>
      </c>
      <c r="H17" s="2">
        <v>0.83533077660594401</v>
      </c>
      <c r="I17" s="2">
        <v>0.81190420832364596</v>
      </c>
      <c r="J17" s="2">
        <v>0.779582366589327</v>
      </c>
      <c r="K17" s="2">
        <v>0.75875190258751901</v>
      </c>
      <c r="L17" s="2">
        <v>0.75695931477516099</v>
      </c>
      <c r="M17" s="2">
        <v>0.74431625381744104</v>
      </c>
      <c r="N17" s="2">
        <v>0.73924688829368201</v>
      </c>
    </row>
    <row r="18" spans="1:15" x14ac:dyDescent="0.3">
      <c r="A18" s="8" t="s">
        <v>69</v>
      </c>
      <c r="B18" s="2">
        <v>0.17510501879283699</v>
      </c>
      <c r="C18" s="2">
        <v>0.15835383583091001</v>
      </c>
      <c r="D18" s="2">
        <v>0.15423572744014699</v>
      </c>
      <c r="E18" s="2">
        <v>0.14926739926739899</v>
      </c>
      <c r="F18" s="2">
        <v>0.15185361216730001</v>
      </c>
      <c r="G18" s="2">
        <v>0.15463665280156599</v>
      </c>
      <c r="H18" s="2">
        <v>0.16466922339405601</v>
      </c>
      <c r="I18" s="2">
        <v>0.18809579167635401</v>
      </c>
      <c r="J18" s="2">
        <v>0.220417633410673</v>
      </c>
      <c r="K18" s="2">
        <v>0.24124809741248099</v>
      </c>
      <c r="L18" s="2">
        <v>0.24304068522483899</v>
      </c>
      <c r="M18" s="2">
        <v>0.25568374618255901</v>
      </c>
      <c r="N18" s="2">
        <v>0.26075311170631799</v>
      </c>
    </row>
    <row r="19" spans="1:15" x14ac:dyDescent="0.3">
      <c r="A19" s="8" t="s">
        <v>70</v>
      </c>
      <c r="B19" s="2">
        <v>0.82577086989220405</v>
      </c>
      <c r="C19" s="2">
        <v>0.84406003561434795</v>
      </c>
      <c r="D19" s="2">
        <v>0.83609905539953999</v>
      </c>
      <c r="E19" s="2">
        <v>0.84588175846387104</v>
      </c>
      <c r="F19" s="2">
        <v>0.85519053876478301</v>
      </c>
      <c r="G19" s="2">
        <v>0.84522854851643903</v>
      </c>
      <c r="H19" s="2">
        <v>0.81852128454070205</v>
      </c>
      <c r="I19" s="2">
        <v>0.79276396751169098</v>
      </c>
      <c r="J19" s="2">
        <v>0.75820752456266505</v>
      </c>
      <c r="K19" s="2">
        <v>0.72962665596146103</v>
      </c>
      <c r="L19" s="2">
        <v>0.72497166603702301</v>
      </c>
      <c r="M19" s="2">
        <v>0.71225710014947696</v>
      </c>
      <c r="N19" s="2">
        <v>0.70540211915928397</v>
      </c>
    </row>
    <row r="20" spans="1:15" x14ac:dyDescent="0.3">
      <c r="A20" s="8" t="s">
        <v>71</v>
      </c>
      <c r="B20" s="2">
        <v>0.174229130107796</v>
      </c>
      <c r="C20" s="2">
        <v>0.155939964385652</v>
      </c>
      <c r="D20" s="2">
        <v>0.16390094460046001</v>
      </c>
      <c r="E20" s="2">
        <v>0.15411824153612899</v>
      </c>
      <c r="F20" s="2">
        <v>0.14480946123521701</v>
      </c>
      <c r="G20" s="2">
        <v>0.154771451483561</v>
      </c>
      <c r="H20" s="2">
        <v>0.181478715459298</v>
      </c>
      <c r="I20" s="2">
        <v>0.20723603248830899</v>
      </c>
      <c r="J20" s="2">
        <v>0.24179247543733501</v>
      </c>
      <c r="K20" s="2">
        <v>0.27037334403853902</v>
      </c>
      <c r="L20" s="2">
        <v>0.27502833396297699</v>
      </c>
      <c r="M20" s="2">
        <v>0.28774289985052298</v>
      </c>
      <c r="N20" s="2">
        <v>0.29459788084071598</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8.5767890645939392E-3</v>
      </c>
      <c r="C25" s="2">
        <v>-2.3651342014350301E-2</v>
      </c>
      <c r="D25" s="2">
        <v>1.14316820903647E-2</v>
      </c>
      <c r="E25" s="2">
        <v>-3.9558665231431603E-2</v>
      </c>
      <c r="F25" s="2">
        <v>-3.1941720369851503E-2</v>
      </c>
      <c r="G25" s="2">
        <v>8.6830680173661402E-3</v>
      </c>
      <c r="H25" s="2">
        <v>2.00860832137733E-3</v>
      </c>
      <c r="I25" s="2">
        <v>-3.78006872852234E-2</v>
      </c>
      <c r="J25" s="2">
        <v>0.18690476190476199</v>
      </c>
      <c r="K25" s="2">
        <v>6.3691073219659E-2</v>
      </c>
      <c r="L25" s="2">
        <v>3.4181989627534201E-2</v>
      </c>
      <c r="M25" s="2">
        <v>6.9523592432186004E-2</v>
      </c>
      <c r="N25" s="3">
        <v>0.39642857142857102</v>
      </c>
      <c r="O25" s="3">
        <v>0.25757169659608697</v>
      </c>
    </row>
    <row r="26" spans="1:15" x14ac:dyDescent="0.3">
      <c r="A26" s="8" t="s">
        <v>69</v>
      </c>
      <c r="B26" s="2">
        <v>-0.10606060606060599</v>
      </c>
      <c r="C26" s="2">
        <v>-5.3672316384180803E-2</v>
      </c>
      <c r="D26" s="2">
        <v>-2.6865671641791E-2</v>
      </c>
      <c r="E26" s="2">
        <v>-1.99386503067485E-2</v>
      </c>
      <c r="F26" s="2">
        <v>-1.09546165884194E-2</v>
      </c>
      <c r="G26" s="2">
        <v>8.7025316455696194E-2</v>
      </c>
      <c r="H26" s="2">
        <v>0.17758369723435199</v>
      </c>
      <c r="I26" s="2">
        <v>0.17428924598269499</v>
      </c>
      <c r="J26" s="2">
        <v>0.334736842105263</v>
      </c>
      <c r="K26" s="2">
        <v>7.4132492113564694E-2</v>
      </c>
      <c r="L26" s="2">
        <v>0.106461086637298</v>
      </c>
      <c r="M26" s="2">
        <v>9.8208360982083603E-2</v>
      </c>
      <c r="N26" s="3">
        <v>0.74210526315789505</v>
      </c>
      <c r="O26" s="3">
        <v>1.0896464646464601</v>
      </c>
    </row>
    <row r="27" spans="1:15" x14ac:dyDescent="0.3">
      <c r="A27" s="8" t="s">
        <v>70</v>
      </c>
      <c r="B27" s="2">
        <v>7.2859744990892497E-3</v>
      </c>
      <c r="C27" s="2">
        <v>-1.2959614225437E-2</v>
      </c>
      <c r="D27" s="2">
        <v>2.2290076335877901E-2</v>
      </c>
      <c r="E27" s="2">
        <v>-2.80764635603345E-2</v>
      </c>
      <c r="F27" s="2">
        <v>-2.82728948985864E-2</v>
      </c>
      <c r="G27" s="2">
        <v>3.9848197343453497E-2</v>
      </c>
      <c r="H27" s="2">
        <v>-2.0377128953771299E-2</v>
      </c>
      <c r="I27" s="2">
        <v>-1.7696367587705701E-2</v>
      </c>
      <c r="J27" s="2">
        <v>0.148862199747156</v>
      </c>
      <c r="K27" s="2">
        <v>5.5845942228335603E-2</v>
      </c>
      <c r="L27" s="2">
        <v>-6.7743616466909903E-3</v>
      </c>
      <c r="M27" s="2">
        <v>6.5320041972717693E-2</v>
      </c>
      <c r="N27" s="3">
        <v>0.283501896333755</v>
      </c>
      <c r="O27" s="3">
        <v>0.232847601700061</v>
      </c>
    </row>
    <row r="28" spans="1:15" x14ac:dyDescent="0.3">
      <c r="A28" s="8" t="s">
        <v>71</v>
      </c>
      <c r="B28" s="2">
        <v>-0.117985611510791</v>
      </c>
      <c r="C28" s="2">
        <v>4.7308319738988601E-2</v>
      </c>
      <c r="D28" s="2">
        <v>-4.9844236760124602E-2</v>
      </c>
      <c r="E28" s="2">
        <v>-9.6721311475409799E-2</v>
      </c>
      <c r="F28" s="2">
        <v>5.0816696914700497E-2</v>
      </c>
      <c r="G28" s="2">
        <v>0.25906735751295301</v>
      </c>
      <c r="H28" s="2">
        <v>0.155006858710562</v>
      </c>
      <c r="I28" s="2">
        <v>0.19833729216151999</v>
      </c>
      <c r="J28" s="2">
        <v>0.334985133795837</v>
      </c>
      <c r="K28" s="2">
        <v>8.0920564216777999E-2</v>
      </c>
      <c r="L28" s="2">
        <v>5.7692307692307702E-2</v>
      </c>
      <c r="M28" s="2">
        <v>0.101298701298701</v>
      </c>
      <c r="N28" s="3">
        <v>0.68087215064420203</v>
      </c>
      <c r="O28" s="3">
        <v>1.4402877697841701</v>
      </c>
    </row>
    <row r="29" spans="1:15" x14ac:dyDescent="0.3">
      <c r="A29" s="11" t="s">
        <v>16</v>
      </c>
      <c r="B29" s="3">
        <v>-1.29229323308271E-2</v>
      </c>
      <c r="C29" s="3">
        <v>-1.6781718638419402E-2</v>
      </c>
      <c r="D29" s="3">
        <v>7.8682968163660601E-3</v>
      </c>
      <c r="E29" s="3">
        <v>-3.7593081912082597E-2</v>
      </c>
      <c r="F29" s="3">
        <v>-2.30874828403844E-2</v>
      </c>
      <c r="G29" s="3">
        <v>4.6116504854368898E-2</v>
      </c>
      <c r="H29" s="3">
        <v>2.1370130663084599E-2</v>
      </c>
      <c r="I29" s="3">
        <v>1.42276422764228E-2</v>
      </c>
      <c r="J29" s="3">
        <v>0.20688435694919199</v>
      </c>
      <c r="K29" s="3">
        <v>6.4465715960148495E-2</v>
      </c>
      <c r="L29" s="3">
        <v>3.1932464672416998E-2</v>
      </c>
      <c r="M29" s="3">
        <v>7.6293793348746197E-2</v>
      </c>
      <c r="N29" s="3">
        <v>0.42685370741482997</v>
      </c>
      <c r="O29" s="3">
        <v>0.42199248120300797</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131</v>
      </c>
    </row>
    <row r="2" spans="1:14" ht="15.6" x14ac:dyDescent="0.3">
      <c r="A2" s="12" t="s">
        <v>125</v>
      </c>
    </row>
    <row r="3" spans="1:14" ht="15.6" x14ac:dyDescent="0.3">
      <c r="A3" s="12" t="s">
        <v>59</v>
      </c>
    </row>
    <row r="4" spans="1:14" ht="15.6" x14ac:dyDescent="0.3">
      <c r="A4" s="12" t="s">
        <v>33</v>
      </c>
    </row>
    <row r="5" spans="1:14" x14ac:dyDescent="0.3">
      <c r="A5" s="16" t="str">
        <f>HYPERLINK("#'Table of contents'!A26",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5249</v>
      </c>
      <c r="C8" s="1">
        <v>5319</v>
      </c>
      <c r="D8" s="1">
        <v>5189</v>
      </c>
      <c r="E8" s="1">
        <v>5234</v>
      </c>
      <c r="F8" s="1">
        <v>4939</v>
      </c>
      <c r="G8" s="1">
        <v>4693</v>
      </c>
      <c r="H8" s="1">
        <v>4670</v>
      </c>
      <c r="I8" s="1">
        <v>4509</v>
      </c>
      <c r="J8" s="1">
        <v>4330</v>
      </c>
      <c r="K8" s="1">
        <v>4819</v>
      </c>
      <c r="L8" s="1">
        <v>4832</v>
      </c>
      <c r="M8" s="1">
        <v>4574</v>
      </c>
      <c r="N8" s="1">
        <v>4664</v>
      </c>
    </row>
    <row r="9" spans="1:14" x14ac:dyDescent="0.3">
      <c r="A9" s="7" t="s">
        <v>75</v>
      </c>
      <c r="B9" s="1">
        <v>1642</v>
      </c>
      <c r="C9" s="1">
        <v>1626</v>
      </c>
      <c r="D9" s="1">
        <v>1615</v>
      </c>
      <c r="E9" s="1">
        <v>1678</v>
      </c>
      <c r="F9" s="1">
        <v>1767</v>
      </c>
      <c r="G9" s="1">
        <v>1825</v>
      </c>
      <c r="H9" s="1">
        <v>2009</v>
      </c>
      <c r="I9" s="1">
        <v>2102</v>
      </c>
      <c r="J9" s="1">
        <v>2088</v>
      </c>
      <c r="K9" s="1">
        <v>2693</v>
      </c>
      <c r="L9" s="1">
        <v>3140</v>
      </c>
      <c r="M9" s="1">
        <v>3508</v>
      </c>
      <c r="N9" s="1">
        <v>3967</v>
      </c>
    </row>
    <row r="10" spans="1:14" x14ac:dyDescent="0.3">
      <c r="A10" s="7" t="s">
        <v>76</v>
      </c>
      <c r="B10" s="1">
        <v>134</v>
      </c>
      <c r="C10" s="1">
        <v>136</v>
      </c>
      <c r="D10" s="1">
        <v>145</v>
      </c>
      <c r="E10" s="1">
        <v>152</v>
      </c>
      <c r="F10" s="1">
        <v>117</v>
      </c>
      <c r="G10" s="1">
        <v>99</v>
      </c>
      <c r="H10" s="1">
        <v>94</v>
      </c>
      <c r="I10" s="1">
        <v>102</v>
      </c>
      <c r="J10" s="1">
        <v>106</v>
      </c>
      <c r="K10" s="1">
        <v>111</v>
      </c>
      <c r="L10" s="1">
        <v>108</v>
      </c>
      <c r="M10" s="1">
        <v>117</v>
      </c>
      <c r="N10" s="1">
        <v>122</v>
      </c>
    </row>
    <row r="11" spans="1:14" x14ac:dyDescent="0.3">
      <c r="A11" s="7" t="s">
        <v>77</v>
      </c>
      <c r="B11" s="1">
        <v>310</v>
      </c>
      <c r="C11" s="1">
        <v>331</v>
      </c>
      <c r="D11" s="1">
        <v>403</v>
      </c>
      <c r="E11" s="1">
        <v>380</v>
      </c>
      <c r="F11" s="1">
        <v>374</v>
      </c>
      <c r="G11" s="1">
        <v>409</v>
      </c>
      <c r="H11" s="1">
        <v>493</v>
      </c>
      <c r="I11" s="1">
        <v>647</v>
      </c>
      <c r="J11" s="1">
        <v>730</v>
      </c>
      <c r="K11" s="1">
        <v>815</v>
      </c>
      <c r="L11" s="1">
        <v>864</v>
      </c>
      <c r="M11" s="1">
        <v>903</v>
      </c>
      <c r="N11" s="1">
        <v>940</v>
      </c>
    </row>
    <row r="12" spans="1:14" x14ac:dyDescent="0.3">
      <c r="A12" s="7" t="s">
        <v>78</v>
      </c>
      <c r="B12" s="1">
        <v>967</v>
      </c>
      <c r="C12" s="1">
        <v>805</v>
      </c>
      <c r="D12" s="1">
        <v>750</v>
      </c>
      <c r="E12" s="1">
        <v>722</v>
      </c>
      <c r="F12" s="1">
        <v>675</v>
      </c>
      <c r="G12" s="1">
        <v>672</v>
      </c>
      <c r="H12" s="1">
        <v>800</v>
      </c>
      <c r="I12" s="1">
        <v>896</v>
      </c>
      <c r="J12" s="1">
        <v>1120</v>
      </c>
      <c r="K12" s="1">
        <v>1660</v>
      </c>
      <c r="L12" s="1">
        <v>1815</v>
      </c>
      <c r="M12" s="1">
        <v>2015</v>
      </c>
      <c r="N12" s="1">
        <v>2267</v>
      </c>
    </row>
    <row r="13" spans="1:14" x14ac:dyDescent="0.3">
      <c r="A13" s="7" t="s">
        <v>79</v>
      </c>
      <c r="B13" s="1">
        <v>210</v>
      </c>
      <c r="C13" s="1">
        <v>185</v>
      </c>
      <c r="D13" s="1">
        <v>159</v>
      </c>
      <c r="E13" s="1">
        <v>160</v>
      </c>
      <c r="F13" s="1">
        <v>141</v>
      </c>
      <c r="G13" s="1">
        <v>130</v>
      </c>
      <c r="H13" s="1">
        <v>123</v>
      </c>
      <c r="I13" s="1">
        <v>108</v>
      </c>
      <c r="J13" s="1">
        <v>109</v>
      </c>
      <c r="K13" s="1">
        <v>140</v>
      </c>
      <c r="L13" s="1">
        <v>139</v>
      </c>
      <c r="M13" s="1">
        <v>129</v>
      </c>
      <c r="N13" s="1">
        <v>144</v>
      </c>
    </row>
    <row r="14" spans="1:14" x14ac:dyDescent="0.3">
      <c r="A14" s="10" t="s">
        <v>16</v>
      </c>
      <c r="B14" s="5">
        <v>8512</v>
      </c>
      <c r="C14" s="5">
        <v>8402</v>
      </c>
      <c r="D14" s="5">
        <v>8261</v>
      </c>
      <c r="E14" s="5">
        <v>8326</v>
      </c>
      <c r="F14" s="5">
        <v>8013</v>
      </c>
      <c r="G14" s="5">
        <v>7828</v>
      </c>
      <c r="H14" s="5">
        <v>8189</v>
      </c>
      <c r="I14" s="5">
        <v>8364</v>
      </c>
      <c r="J14" s="5">
        <v>8483</v>
      </c>
      <c r="K14" s="5">
        <v>10238</v>
      </c>
      <c r="L14" s="5">
        <v>10898</v>
      </c>
      <c r="M14" s="5">
        <v>11246</v>
      </c>
      <c r="N14" s="5">
        <v>12104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0.74718861209964405</v>
      </c>
      <c r="C19" s="2">
        <v>0.75116508967659901</v>
      </c>
      <c r="D19" s="2">
        <v>0.74672614764714396</v>
      </c>
      <c r="E19" s="2">
        <v>0.74093997734994299</v>
      </c>
      <c r="F19" s="2">
        <v>0.72387512824270805</v>
      </c>
      <c r="G19" s="2">
        <v>0.70923379174852696</v>
      </c>
      <c r="H19" s="2">
        <v>0.68950243614351103</v>
      </c>
      <c r="I19" s="2">
        <v>0.67168181141069605</v>
      </c>
      <c r="J19" s="2">
        <v>0.66370324954015902</v>
      </c>
      <c r="K19" s="2">
        <v>0.63216581398399596</v>
      </c>
      <c r="L19" s="2">
        <v>0.598019801980198</v>
      </c>
      <c r="M19" s="2">
        <v>0.55787291133064998</v>
      </c>
      <c r="N19" s="2">
        <v>0.532845881412087</v>
      </c>
    </row>
    <row r="20" spans="1:15" x14ac:dyDescent="0.3">
      <c r="A20" s="8" t="s">
        <v>75</v>
      </c>
      <c r="B20" s="2">
        <v>0.23373665480427</v>
      </c>
      <c r="C20" s="2">
        <v>0.22962858353339899</v>
      </c>
      <c r="D20" s="2">
        <v>0.232407540653331</v>
      </c>
      <c r="E20" s="2">
        <v>0.237542468856172</v>
      </c>
      <c r="F20" s="2">
        <v>0.25897698959401999</v>
      </c>
      <c r="G20" s="2">
        <v>0.27580474535287902</v>
      </c>
      <c r="H20" s="2">
        <v>0.29661892809685497</v>
      </c>
      <c r="I20" s="2">
        <v>0.31312378966185</v>
      </c>
      <c r="J20" s="2">
        <v>0.32004904966278402</v>
      </c>
      <c r="K20" s="2">
        <v>0.35327298963662601</v>
      </c>
      <c r="L20" s="2">
        <v>0.38861386138613901</v>
      </c>
      <c r="M20" s="2">
        <v>0.42785705573850502</v>
      </c>
      <c r="N20" s="2">
        <v>0.45321604021478401</v>
      </c>
    </row>
    <row r="21" spans="1:15" x14ac:dyDescent="0.3">
      <c r="A21" s="8" t="s">
        <v>76</v>
      </c>
      <c r="B21" s="2">
        <v>1.90747330960854E-2</v>
      </c>
      <c r="C21" s="2">
        <v>1.92063267900014E-2</v>
      </c>
      <c r="D21" s="2">
        <v>2.08663116995251E-2</v>
      </c>
      <c r="E21" s="2">
        <v>2.1517553793884502E-2</v>
      </c>
      <c r="F21" s="2">
        <v>1.7147882163271299E-2</v>
      </c>
      <c r="G21" s="2">
        <v>1.4961462898594499E-2</v>
      </c>
      <c r="H21" s="2">
        <v>1.3878635759633801E-2</v>
      </c>
      <c r="I21" s="2">
        <v>1.51943989274542E-2</v>
      </c>
      <c r="J21" s="2">
        <v>1.6247700797057001E-2</v>
      </c>
      <c r="K21" s="2">
        <v>1.4561196379378199E-2</v>
      </c>
      <c r="L21" s="2">
        <v>1.3366336633663401E-2</v>
      </c>
      <c r="M21" s="2">
        <v>1.42700329308452E-2</v>
      </c>
      <c r="N21" s="2">
        <v>1.3938078373129201E-2</v>
      </c>
    </row>
    <row r="22" spans="1:15" x14ac:dyDescent="0.3">
      <c r="A22" s="8" t="s">
        <v>77</v>
      </c>
      <c r="B22" s="2">
        <v>0.208473436449227</v>
      </c>
      <c r="C22" s="2">
        <v>0.25056775170325502</v>
      </c>
      <c r="D22" s="2">
        <v>0.30716463414634099</v>
      </c>
      <c r="E22" s="2">
        <v>0.30110935023771801</v>
      </c>
      <c r="F22" s="2">
        <v>0.314285714285714</v>
      </c>
      <c r="G22" s="2">
        <v>0.33773740710156902</v>
      </c>
      <c r="H22" s="2">
        <v>0.34816384180790999</v>
      </c>
      <c r="I22" s="2">
        <v>0.39188370684433699</v>
      </c>
      <c r="J22" s="2">
        <v>0.37263910158244001</v>
      </c>
      <c r="K22" s="2">
        <v>0.31166347992351801</v>
      </c>
      <c r="L22" s="2">
        <v>0.30660042583392499</v>
      </c>
      <c r="M22" s="2">
        <v>0.29635707253035798</v>
      </c>
      <c r="N22" s="2">
        <v>0.28051327961802403</v>
      </c>
    </row>
    <row r="23" spans="1:15" x14ac:dyDescent="0.3">
      <c r="A23" s="8" t="s">
        <v>78</v>
      </c>
      <c r="B23" s="2">
        <v>0.65030262273033002</v>
      </c>
      <c r="C23" s="2">
        <v>0.60938682816048495</v>
      </c>
      <c r="D23" s="2">
        <v>0.57164634146341498</v>
      </c>
      <c r="E23" s="2">
        <v>0.57210776545166397</v>
      </c>
      <c r="F23" s="2">
        <v>0.56722689075630295</v>
      </c>
      <c r="G23" s="2">
        <v>0.55491329479768803</v>
      </c>
      <c r="H23" s="2">
        <v>0.56497175141242895</v>
      </c>
      <c r="I23" s="2">
        <v>0.54270139309509402</v>
      </c>
      <c r="J23" s="2">
        <v>0.57172026544155197</v>
      </c>
      <c r="K23" s="2">
        <v>0.63479923518164405</v>
      </c>
      <c r="L23" s="2">
        <v>0.64407381121362695</v>
      </c>
      <c r="M23" s="2">
        <v>0.66130620282244801</v>
      </c>
      <c r="N23" s="2">
        <v>0.67651447329155501</v>
      </c>
    </row>
    <row r="24" spans="1:15" x14ac:dyDescent="0.3">
      <c r="A24" s="8" t="s">
        <v>79</v>
      </c>
      <c r="B24" s="2">
        <v>0.14122394082044401</v>
      </c>
      <c r="C24" s="2">
        <v>0.14004542013626001</v>
      </c>
      <c r="D24" s="2">
        <v>0.121189024390244</v>
      </c>
      <c r="E24" s="2">
        <v>0.12678288431061799</v>
      </c>
      <c r="F24" s="2">
        <v>0.11848739495798299</v>
      </c>
      <c r="G24" s="2">
        <v>0.10734929810074301</v>
      </c>
      <c r="H24" s="2">
        <v>8.6864406779660994E-2</v>
      </c>
      <c r="I24" s="2">
        <v>6.5414900060569395E-2</v>
      </c>
      <c r="J24" s="2">
        <v>5.56406329760082E-2</v>
      </c>
      <c r="K24" s="2">
        <v>5.35372848948375E-2</v>
      </c>
      <c r="L24" s="2">
        <v>4.9325762952448497E-2</v>
      </c>
      <c r="M24" s="2">
        <v>4.2336724647193999E-2</v>
      </c>
      <c r="N24" s="2">
        <v>4.2972247090420801E-2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1.33358734997142E-2</v>
      </c>
      <c r="C29" s="2">
        <v>-2.4440684339161502E-2</v>
      </c>
      <c r="D29" s="2">
        <v>8.6721911736365401E-3</v>
      </c>
      <c r="E29" s="2">
        <v>-5.6362246847535297E-2</v>
      </c>
      <c r="F29" s="2">
        <v>-4.9807653371127802E-2</v>
      </c>
      <c r="G29" s="2">
        <v>-4.90091625825698E-3</v>
      </c>
      <c r="H29" s="2">
        <v>-3.4475374732334002E-2</v>
      </c>
      <c r="I29" s="2">
        <v>-3.9698381015746298E-2</v>
      </c>
      <c r="J29" s="2">
        <v>0.11293302540415701</v>
      </c>
      <c r="K29" s="2">
        <v>2.6976551151691201E-3</v>
      </c>
      <c r="L29" s="2">
        <v>-5.3394039735099298E-2</v>
      </c>
      <c r="M29" s="2">
        <v>1.9676432006996099E-2</v>
      </c>
      <c r="N29" s="3">
        <v>7.7136258660508106E-2</v>
      </c>
      <c r="O29" s="3">
        <v>-0.11144979996189799</v>
      </c>
    </row>
    <row r="30" spans="1:15" x14ac:dyDescent="0.3">
      <c r="A30" s="8" t="s">
        <v>75</v>
      </c>
      <c r="B30" s="2">
        <v>-9.7442143727161992E-3</v>
      </c>
      <c r="C30" s="2">
        <v>-6.7650676506765097E-3</v>
      </c>
      <c r="D30" s="2">
        <v>3.9009287925696599E-2</v>
      </c>
      <c r="E30" s="2">
        <v>5.3039332538736599E-2</v>
      </c>
      <c r="F30" s="2">
        <v>3.2823995472552298E-2</v>
      </c>
      <c r="G30" s="2">
        <v>0.100821917808219</v>
      </c>
      <c r="H30" s="2">
        <v>4.6291687406670001E-2</v>
      </c>
      <c r="I30" s="2">
        <v>-6.6603235014272098E-3</v>
      </c>
      <c r="J30" s="2">
        <v>0.28975095785440602</v>
      </c>
      <c r="K30" s="2">
        <v>0.16598588934274</v>
      </c>
      <c r="L30" s="2">
        <v>0.117197452229299</v>
      </c>
      <c r="M30" s="2">
        <v>0.13084378563283899</v>
      </c>
      <c r="N30" s="3">
        <v>0.89990421455938696</v>
      </c>
      <c r="O30" s="3">
        <v>1.41595615103532</v>
      </c>
    </row>
    <row r="31" spans="1:15" x14ac:dyDescent="0.3">
      <c r="A31" s="8" t="s">
        <v>76</v>
      </c>
      <c r="B31" s="2">
        <v>1.49253731343284E-2</v>
      </c>
      <c r="C31" s="2">
        <v>6.6176470588235295E-2</v>
      </c>
      <c r="D31" s="2">
        <v>4.8275862068965503E-2</v>
      </c>
      <c r="E31" s="2">
        <v>-0.230263157894737</v>
      </c>
      <c r="F31" s="2">
        <v>-0.15384615384615399</v>
      </c>
      <c r="G31" s="2">
        <v>-5.0505050505050497E-2</v>
      </c>
      <c r="H31" s="2">
        <v>8.5106382978723402E-2</v>
      </c>
      <c r="I31" s="2">
        <v>3.9215686274509803E-2</v>
      </c>
      <c r="J31" s="2">
        <v>4.71698113207547E-2</v>
      </c>
      <c r="K31" s="2">
        <v>-2.7027027027027001E-2</v>
      </c>
      <c r="L31" s="2">
        <v>8.3333333333333301E-2</v>
      </c>
      <c r="M31" s="2">
        <v>4.2735042735042701E-2</v>
      </c>
      <c r="N31" s="3">
        <v>0.15094339622641501</v>
      </c>
      <c r="O31" s="3">
        <v>-8.9552238805970102E-2</v>
      </c>
    </row>
    <row r="32" spans="1:15" x14ac:dyDescent="0.3">
      <c r="A32" s="8" t="s">
        <v>77</v>
      </c>
      <c r="B32" s="2">
        <v>6.7741935483871002E-2</v>
      </c>
      <c r="C32" s="2">
        <v>0.21752265861027201</v>
      </c>
      <c r="D32" s="2">
        <v>-5.7071960297766698E-2</v>
      </c>
      <c r="E32" s="2">
        <v>-1.5789473684210499E-2</v>
      </c>
      <c r="F32" s="2">
        <v>9.35828877005348E-2</v>
      </c>
      <c r="G32" s="2">
        <v>0.20537897310513401</v>
      </c>
      <c r="H32" s="2">
        <v>0.31237322515213001</v>
      </c>
      <c r="I32" s="2">
        <v>0.12828438948995399</v>
      </c>
      <c r="J32" s="2">
        <v>0.116438356164384</v>
      </c>
      <c r="K32" s="2">
        <v>6.0122699386503102E-2</v>
      </c>
      <c r="L32" s="2">
        <v>4.5138888888888902E-2</v>
      </c>
      <c r="M32" s="2">
        <v>4.09745293466224E-2</v>
      </c>
      <c r="N32" s="3">
        <v>0.28767123287671198</v>
      </c>
      <c r="O32" s="3">
        <v>2.0322580645161299</v>
      </c>
    </row>
    <row r="33" spans="1:15" x14ac:dyDescent="0.3">
      <c r="A33" s="8" t="s">
        <v>78</v>
      </c>
      <c r="B33" s="2">
        <v>-0.167528438469493</v>
      </c>
      <c r="C33" s="2">
        <v>-6.8322981366459604E-2</v>
      </c>
      <c r="D33" s="2">
        <v>-3.7333333333333302E-2</v>
      </c>
      <c r="E33" s="2">
        <v>-6.5096952908587302E-2</v>
      </c>
      <c r="F33" s="2">
        <v>-4.4444444444444401E-3</v>
      </c>
      <c r="G33" s="2">
        <v>0.19047619047618999</v>
      </c>
      <c r="H33" s="2">
        <v>0.12</v>
      </c>
      <c r="I33" s="2">
        <v>0.25</v>
      </c>
      <c r="J33" s="2">
        <v>0.48214285714285698</v>
      </c>
      <c r="K33" s="2">
        <v>9.3373493975903596E-2</v>
      </c>
      <c r="L33" s="2">
        <v>0.11019283746556501</v>
      </c>
      <c r="M33" s="2">
        <v>0.12506203473945399</v>
      </c>
      <c r="N33" s="3">
        <v>1.02410714285714</v>
      </c>
      <c r="O33" s="3">
        <v>1.34436401240951</v>
      </c>
    </row>
    <row r="34" spans="1:15" x14ac:dyDescent="0.3">
      <c r="A34" s="8" t="s">
        <v>79</v>
      </c>
      <c r="B34" s="2">
        <v>-0.119047619047619</v>
      </c>
      <c r="C34" s="2">
        <v>-0.14054054054054099</v>
      </c>
      <c r="D34" s="2">
        <v>6.2893081761006301E-3</v>
      </c>
      <c r="E34" s="2">
        <v>-0.11874999999999999</v>
      </c>
      <c r="F34" s="2">
        <v>-7.8014184397163094E-2</v>
      </c>
      <c r="G34" s="2">
        <v>-5.3846153846153801E-2</v>
      </c>
      <c r="H34" s="2">
        <v>-0.12195121951219499</v>
      </c>
      <c r="I34" s="2">
        <v>9.2592592592592605E-3</v>
      </c>
      <c r="J34" s="2">
        <v>0.28440366972477099</v>
      </c>
      <c r="K34" s="2">
        <v>-7.14285714285714E-3</v>
      </c>
      <c r="L34" s="2">
        <v>-7.1942446043165506E-2</v>
      </c>
      <c r="M34" s="2">
        <v>0.116279069767442</v>
      </c>
      <c r="N34" s="3">
        <v>0.32110091743119301</v>
      </c>
      <c r="O34" s="3">
        <v>-0.314285714285714</v>
      </c>
    </row>
    <row r="35" spans="1:15" x14ac:dyDescent="0.3">
      <c r="A35" s="11" t="s">
        <v>16</v>
      </c>
      <c r="B35" s="3">
        <v>-1.29229323308271E-2</v>
      </c>
      <c r="C35" s="3">
        <v>-1.6781718638419402E-2</v>
      </c>
      <c r="D35" s="3">
        <v>7.8682968163660601E-3</v>
      </c>
      <c r="E35" s="3">
        <v>-3.7593081912082597E-2</v>
      </c>
      <c r="F35" s="3">
        <v>-2.30874828403844E-2</v>
      </c>
      <c r="G35" s="3">
        <v>4.6116504854368898E-2</v>
      </c>
      <c r="H35" s="3">
        <v>2.1370130663084599E-2</v>
      </c>
      <c r="I35" s="3">
        <v>1.42276422764228E-2</v>
      </c>
      <c r="J35" s="3">
        <v>0.20688435694919199</v>
      </c>
      <c r="K35" s="3">
        <v>6.4465715960148495E-2</v>
      </c>
      <c r="L35" s="3">
        <v>3.1932464672416998E-2</v>
      </c>
      <c r="M35" s="3">
        <v>7.6293793348746197E-2</v>
      </c>
      <c r="N35" s="3">
        <v>0.42685370741482997</v>
      </c>
      <c r="O35" s="3">
        <v>0.42199248120300797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132</v>
      </c>
    </row>
    <row r="2" spans="1:14" ht="15.6" x14ac:dyDescent="0.3">
      <c r="A2" s="12" t="s">
        <v>125</v>
      </c>
    </row>
    <row r="3" spans="1:14" ht="15.6" x14ac:dyDescent="0.3">
      <c r="A3" s="12" t="s">
        <v>59</v>
      </c>
    </row>
    <row r="4" spans="1:14" ht="15.6" x14ac:dyDescent="0.3">
      <c r="A4" s="12" t="s">
        <v>55</v>
      </c>
    </row>
    <row r="5" spans="1:14" x14ac:dyDescent="0.3">
      <c r="A5" s="16" t="str">
        <f>HYPERLINK("#'Table of contents'!A27",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1318</v>
      </c>
      <c r="C8" s="1">
        <v>1311</v>
      </c>
      <c r="D8" s="1">
        <v>1338</v>
      </c>
      <c r="E8" s="1">
        <v>1388</v>
      </c>
      <c r="F8" s="1">
        <v>1323</v>
      </c>
      <c r="G8" s="1">
        <v>1282</v>
      </c>
      <c r="H8" s="1">
        <v>1295</v>
      </c>
      <c r="I8" s="1">
        <v>1327</v>
      </c>
      <c r="J8" s="1">
        <v>1395</v>
      </c>
      <c r="K8" s="1">
        <v>1720</v>
      </c>
      <c r="L8" s="1">
        <v>1778</v>
      </c>
      <c r="M8" s="1">
        <v>1843</v>
      </c>
      <c r="N8" s="1">
        <v>1982</v>
      </c>
    </row>
    <row r="9" spans="1:14" x14ac:dyDescent="0.3">
      <c r="A9" s="7" t="s">
        <v>83</v>
      </c>
      <c r="B9" s="1">
        <v>133</v>
      </c>
      <c r="C9" s="1">
        <v>154</v>
      </c>
      <c r="D9" s="1">
        <v>142</v>
      </c>
      <c r="E9" s="1">
        <v>144</v>
      </c>
      <c r="F9" s="1">
        <v>139</v>
      </c>
      <c r="G9" s="1">
        <v>153</v>
      </c>
      <c r="H9" s="1">
        <v>157</v>
      </c>
      <c r="I9" s="1">
        <v>136</v>
      </c>
      <c r="J9" s="1">
        <v>134</v>
      </c>
      <c r="K9" s="1">
        <v>179</v>
      </c>
      <c r="L9" s="1">
        <v>177</v>
      </c>
      <c r="M9" s="1">
        <v>182</v>
      </c>
      <c r="N9" s="1">
        <v>189</v>
      </c>
    </row>
    <row r="10" spans="1:14" x14ac:dyDescent="0.3">
      <c r="A10" s="7" t="s">
        <v>84</v>
      </c>
      <c r="B10" s="1">
        <v>256</v>
      </c>
      <c r="C10" s="1">
        <v>267</v>
      </c>
      <c r="D10" s="1">
        <v>262</v>
      </c>
      <c r="E10" s="1">
        <v>274</v>
      </c>
      <c r="F10" s="1">
        <v>275</v>
      </c>
      <c r="G10" s="1">
        <v>263</v>
      </c>
      <c r="H10" s="1">
        <v>279</v>
      </c>
      <c r="I10" s="1">
        <v>259</v>
      </c>
      <c r="J10" s="1">
        <v>255</v>
      </c>
      <c r="K10" s="1">
        <v>315</v>
      </c>
      <c r="L10" s="1">
        <v>318</v>
      </c>
      <c r="M10" s="1">
        <v>357</v>
      </c>
      <c r="N10" s="1">
        <v>392</v>
      </c>
    </row>
    <row r="11" spans="1:14" x14ac:dyDescent="0.3">
      <c r="A11" s="7" t="s">
        <v>85</v>
      </c>
      <c r="B11" s="1">
        <v>4786</v>
      </c>
      <c r="C11" s="1">
        <v>4827</v>
      </c>
      <c r="D11" s="1">
        <v>4712</v>
      </c>
      <c r="E11" s="1">
        <v>4720</v>
      </c>
      <c r="F11" s="1">
        <v>4549</v>
      </c>
      <c r="G11" s="1">
        <v>4409</v>
      </c>
      <c r="H11" s="1">
        <v>4596</v>
      </c>
      <c r="I11" s="1">
        <v>4574</v>
      </c>
      <c r="J11" s="1">
        <v>4351</v>
      </c>
      <c r="K11" s="1">
        <v>4972</v>
      </c>
      <c r="L11" s="1">
        <v>5353</v>
      </c>
      <c r="M11" s="1">
        <v>5377</v>
      </c>
      <c r="N11" s="1">
        <v>5724</v>
      </c>
    </row>
    <row r="12" spans="1:14" x14ac:dyDescent="0.3">
      <c r="A12" s="7" t="s">
        <v>86</v>
      </c>
      <c r="B12" s="1">
        <v>237</v>
      </c>
      <c r="C12" s="1">
        <v>206</v>
      </c>
      <c r="D12" s="1">
        <v>156</v>
      </c>
      <c r="E12" s="1">
        <v>171</v>
      </c>
      <c r="F12" s="1">
        <v>194</v>
      </c>
      <c r="G12" s="1">
        <v>219</v>
      </c>
      <c r="H12" s="1">
        <v>229</v>
      </c>
      <c r="I12" s="1">
        <v>204</v>
      </c>
      <c r="J12" s="1">
        <v>184</v>
      </c>
      <c r="K12" s="1">
        <v>222</v>
      </c>
      <c r="L12" s="1">
        <v>216</v>
      </c>
      <c r="M12" s="1">
        <v>223</v>
      </c>
      <c r="N12" s="1">
        <v>244</v>
      </c>
    </row>
    <row r="13" spans="1:14" x14ac:dyDescent="0.3">
      <c r="A13" s="7" t="s">
        <v>87</v>
      </c>
      <c r="B13" s="1">
        <v>295</v>
      </c>
      <c r="C13" s="1">
        <v>316</v>
      </c>
      <c r="D13" s="1">
        <v>339</v>
      </c>
      <c r="E13" s="1">
        <v>367</v>
      </c>
      <c r="F13" s="1">
        <v>343</v>
      </c>
      <c r="G13" s="1">
        <v>291</v>
      </c>
      <c r="H13" s="1">
        <v>217</v>
      </c>
      <c r="I13" s="1">
        <v>213</v>
      </c>
      <c r="J13" s="1">
        <v>205</v>
      </c>
      <c r="K13" s="1">
        <v>215</v>
      </c>
      <c r="L13" s="1">
        <v>238</v>
      </c>
      <c r="M13" s="1">
        <v>217</v>
      </c>
      <c r="N13" s="1">
        <v>222</v>
      </c>
    </row>
    <row r="14" spans="1:14" x14ac:dyDescent="0.3">
      <c r="A14" s="7" t="s">
        <v>88</v>
      </c>
      <c r="B14" s="1">
        <v>662</v>
      </c>
      <c r="C14" s="1">
        <v>594</v>
      </c>
      <c r="D14" s="1">
        <v>605</v>
      </c>
      <c r="E14" s="1">
        <v>610</v>
      </c>
      <c r="F14" s="1">
        <v>596</v>
      </c>
      <c r="G14" s="1">
        <v>591</v>
      </c>
      <c r="H14" s="1">
        <v>695</v>
      </c>
      <c r="I14" s="1">
        <v>810</v>
      </c>
      <c r="J14" s="1">
        <v>958</v>
      </c>
      <c r="K14" s="1">
        <v>1264</v>
      </c>
      <c r="L14" s="1">
        <v>1289</v>
      </c>
      <c r="M14" s="1">
        <v>1392</v>
      </c>
      <c r="N14" s="1">
        <v>1567</v>
      </c>
    </row>
    <row r="15" spans="1:14" x14ac:dyDescent="0.3">
      <c r="A15" s="7" t="s">
        <v>89</v>
      </c>
      <c r="B15" s="1">
        <v>142</v>
      </c>
      <c r="C15" s="1">
        <v>141</v>
      </c>
      <c r="D15" s="1">
        <v>146</v>
      </c>
      <c r="E15" s="1">
        <v>143</v>
      </c>
      <c r="F15" s="1">
        <v>135</v>
      </c>
      <c r="G15" s="1">
        <v>130</v>
      </c>
      <c r="H15" s="1">
        <v>150</v>
      </c>
      <c r="I15" s="1">
        <v>212</v>
      </c>
      <c r="J15" s="1">
        <v>289</v>
      </c>
      <c r="K15" s="1">
        <v>429</v>
      </c>
      <c r="L15" s="1">
        <v>510</v>
      </c>
      <c r="M15" s="1">
        <v>562</v>
      </c>
      <c r="N15" s="1">
        <v>577</v>
      </c>
    </row>
    <row r="16" spans="1:14" x14ac:dyDescent="0.3">
      <c r="A16" s="7" t="s">
        <v>90</v>
      </c>
      <c r="B16" s="1">
        <v>41</v>
      </c>
      <c r="C16" s="1">
        <v>39</v>
      </c>
      <c r="D16" s="1">
        <v>41</v>
      </c>
      <c r="E16" s="1">
        <v>30</v>
      </c>
      <c r="F16" s="1">
        <v>28</v>
      </c>
      <c r="G16" s="1">
        <v>34</v>
      </c>
      <c r="H16" s="1">
        <v>36</v>
      </c>
      <c r="I16" s="1">
        <v>43</v>
      </c>
      <c r="J16" s="1">
        <v>50</v>
      </c>
      <c r="K16" s="1">
        <v>63</v>
      </c>
      <c r="L16" s="1">
        <v>67</v>
      </c>
      <c r="M16" s="1">
        <v>84</v>
      </c>
      <c r="N16" s="1">
        <v>74</v>
      </c>
    </row>
    <row r="17" spans="1:14" x14ac:dyDescent="0.3">
      <c r="A17" s="7" t="s">
        <v>91</v>
      </c>
      <c r="B17" s="1">
        <v>377</v>
      </c>
      <c r="C17" s="1">
        <v>348</v>
      </c>
      <c r="D17" s="1">
        <v>351</v>
      </c>
      <c r="E17" s="1">
        <v>346</v>
      </c>
      <c r="F17" s="1">
        <v>318</v>
      </c>
      <c r="G17" s="1">
        <v>337</v>
      </c>
      <c r="H17" s="1">
        <v>374</v>
      </c>
      <c r="I17" s="1">
        <v>390</v>
      </c>
      <c r="J17" s="1">
        <v>373</v>
      </c>
      <c r="K17" s="1">
        <v>425</v>
      </c>
      <c r="L17" s="1">
        <v>385</v>
      </c>
      <c r="M17" s="1">
        <v>381</v>
      </c>
      <c r="N17" s="1">
        <v>365</v>
      </c>
    </row>
    <row r="18" spans="1:14" x14ac:dyDescent="0.3">
      <c r="A18" s="7" t="s">
        <v>92</v>
      </c>
      <c r="B18" s="1">
        <v>115</v>
      </c>
      <c r="C18" s="1">
        <v>99</v>
      </c>
      <c r="D18" s="1">
        <v>98</v>
      </c>
      <c r="E18" s="1">
        <v>76</v>
      </c>
      <c r="F18" s="1">
        <v>72</v>
      </c>
      <c r="G18" s="1">
        <v>80</v>
      </c>
      <c r="H18" s="1">
        <v>120</v>
      </c>
      <c r="I18" s="1">
        <v>145</v>
      </c>
      <c r="J18" s="1">
        <v>223</v>
      </c>
      <c r="K18" s="1">
        <v>341</v>
      </c>
      <c r="L18" s="1">
        <v>421</v>
      </c>
      <c r="M18" s="1">
        <v>458</v>
      </c>
      <c r="N18" s="1">
        <v>556</v>
      </c>
    </row>
    <row r="19" spans="1:14" x14ac:dyDescent="0.3">
      <c r="A19" s="7" t="s">
        <v>93</v>
      </c>
      <c r="B19" s="1">
        <v>150</v>
      </c>
      <c r="C19" s="1">
        <v>100</v>
      </c>
      <c r="D19" s="1">
        <v>71</v>
      </c>
      <c r="E19" s="1">
        <v>57</v>
      </c>
      <c r="F19" s="1">
        <v>41</v>
      </c>
      <c r="G19" s="1">
        <v>39</v>
      </c>
      <c r="H19" s="1">
        <v>41</v>
      </c>
      <c r="I19" s="1">
        <v>51</v>
      </c>
      <c r="J19" s="1">
        <v>66</v>
      </c>
      <c r="K19" s="1">
        <v>93</v>
      </c>
      <c r="L19" s="1">
        <v>146</v>
      </c>
      <c r="M19" s="1">
        <v>170</v>
      </c>
      <c r="N19" s="1">
        <v>212</v>
      </c>
    </row>
    <row r="20" spans="1:14" x14ac:dyDescent="0.3">
      <c r="A20" s="10" t="s">
        <v>16</v>
      </c>
      <c r="B20" s="5">
        <v>8512</v>
      </c>
      <c r="C20" s="5">
        <v>8402</v>
      </c>
      <c r="D20" s="5">
        <v>8261</v>
      </c>
      <c r="E20" s="5">
        <v>8326</v>
      </c>
      <c r="F20" s="5">
        <v>8013</v>
      </c>
      <c r="G20" s="5">
        <v>7828</v>
      </c>
      <c r="H20" s="5">
        <v>8189</v>
      </c>
      <c r="I20" s="5">
        <v>8364</v>
      </c>
      <c r="J20" s="5">
        <v>8483</v>
      </c>
      <c r="K20" s="5">
        <v>10238</v>
      </c>
      <c r="L20" s="5">
        <v>10898</v>
      </c>
      <c r="M20" s="5">
        <v>11246</v>
      </c>
      <c r="N20" s="5">
        <v>12104</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0.18761565836298899</v>
      </c>
      <c r="C25" s="2">
        <v>0.18514334133596899</v>
      </c>
      <c r="D25" s="2">
        <v>0.19254569002734201</v>
      </c>
      <c r="E25" s="2">
        <v>0.19648924122310299</v>
      </c>
      <c r="F25" s="2">
        <v>0.19390297523083699</v>
      </c>
      <c r="G25" s="2">
        <v>0.193743388242406</v>
      </c>
      <c r="H25" s="2">
        <v>0.191200354348147</v>
      </c>
      <c r="I25" s="2">
        <v>0.19767615075227199</v>
      </c>
      <c r="J25" s="2">
        <v>0.213825873697118</v>
      </c>
      <c r="K25" s="2">
        <v>0.22563295290568</v>
      </c>
      <c r="L25" s="2">
        <v>0.220049504950495</v>
      </c>
      <c r="M25" s="2">
        <v>0.22478351018416901</v>
      </c>
      <c r="N25" s="2">
        <v>0.22643665029132901</v>
      </c>
    </row>
    <row r="26" spans="1:14" x14ac:dyDescent="0.3">
      <c r="A26" s="8" t="s">
        <v>83</v>
      </c>
      <c r="B26" s="2">
        <v>1.8932384341637E-2</v>
      </c>
      <c r="C26" s="2">
        <v>2.17483406298545E-2</v>
      </c>
      <c r="D26" s="2">
        <v>2.0434594905741801E-2</v>
      </c>
      <c r="E26" s="2">
        <v>2.03850509626274E-2</v>
      </c>
      <c r="F26" s="2">
        <v>2.0372270262347902E-2</v>
      </c>
      <c r="G26" s="2">
        <v>2.3122260843282502E-2</v>
      </c>
      <c r="H26" s="2">
        <v>2.3180274619813999E-2</v>
      </c>
      <c r="I26" s="2">
        <v>2.0259198569938901E-2</v>
      </c>
      <c r="J26" s="2">
        <v>2.0539546290619302E-2</v>
      </c>
      <c r="K26" s="2">
        <v>2.3481568936114399E-2</v>
      </c>
      <c r="L26" s="2">
        <v>2.1905940594059401E-2</v>
      </c>
      <c r="M26" s="2">
        <v>2.2197829003536999E-2</v>
      </c>
      <c r="N26" s="2">
        <v>2.1592596823946101E-2</v>
      </c>
    </row>
    <row r="27" spans="1:14" x14ac:dyDescent="0.3">
      <c r="A27" s="8" t="s">
        <v>84</v>
      </c>
      <c r="B27" s="2">
        <v>3.6441281138789999E-2</v>
      </c>
      <c r="C27" s="2">
        <v>3.7706538624488098E-2</v>
      </c>
      <c r="D27" s="2">
        <v>3.7703266657072999E-2</v>
      </c>
      <c r="E27" s="2">
        <v>3.8788221970554898E-2</v>
      </c>
      <c r="F27" s="2">
        <v>4.03048512384582E-2</v>
      </c>
      <c r="G27" s="2">
        <v>3.9746108508387501E-2</v>
      </c>
      <c r="H27" s="2">
        <v>4.1192972095083401E-2</v>
      </c>
      <c r="I27" s="2">
        <v>3.8581856100104298E-2</v>
      </c>
      <c r="J27" s="2">
        <v>3.9086450030656E-2</v>
      </c>
      <c r="K27" s="2">
        <v>4.1322314049586799E-2</v>
      </c>
      <c r="L27" s="2">
        <v>3.9356435643564398E-2</v>
      </c>
      <c r="M27" s="2">
        <v>4.3541895353091803E-2</v>
      </c>
      <c r="N27" s="2">
        <v>4.4784645264480699E-2</v>
      </c>
    </row>
    <row r="28" spans="1:14" x14ac:dyDescent="0.3">
      <c r="A28" s="8" t="s">
        <v>85</v>
      </c>
      <c r="B28" s="2">
        <v>0.68128113879003604</v>
      </c>
      <c r="C28" s="2">
        <v>0.68168337805394696</v>
      </c>
      <c r="D28" s="2">
        <v>0.67808317743560198</v>
      </c>
      <c r="E28" s="2">
        <v>0.66817667044167595</v>
      </c>
      <c r="F28" s="2">
        <v>0.66671552103180398</v>
      </c>
      <c r="G28" s="2">
        <v>0.66631403959498303</v>
      </c>
      <c r="H28" s="2">
        <v>0.67857670160933103</v>
      </c>
      <c r="I28" s="2">
        <v>0.68136451660956399</v>
      </c>
      <c r="J28" s="2">
        <v>0.66692213366033104</v>
      </c>
      <c r="K28" s="2">
        <v>0.65223665223665195</v>
      </c>
      <c r="L28" s="2">
        <v>0.66249999999999998</v>
      </c>
      <c r="M28" s="2">
        <v>0.65581168435174997</v>
      </c>
      <c r="N28" s="2">
        <v>0.65394721809665302</v>
      </c>
    </row>
    <row r="29" spans="1:14" x14ac:dyDescent="0.3">
      <c r="A29" s="8" t="s">
        <v>86</v>
      </c>
      <c r="B29" s="2">
        <v>3.3736654804270502E-2</v>
      </c>
      <c r="C29" s="2">
        <v>2.9091936167208E-2</v>
      </c>
      <c r="D29" s="2">
        <v>2.2449273276730498E-2</v>
      </c>
      <c r="E29" s="2">
        <v>2.4207248018119999E-2</v>
      </c>
      <c r="F29" s="2">
        <v>2.8433240510039599E-2</v>
      </c>
      <c r="G29" s="2">
        <v>3.30965694423455E-2</v>
      </c>
      <c r="H29" s="2">
        <v>3.3810719031448402E-2</v>
      </c>
      <c r="I29" s="2">
        <v>3.03887978549084E-2</v>
      </c>
      <c r="J29" s="2">
        <v>2.8203556100551801E-2</v>
      </c>
      <c r="K29" s="2">
        <v>2.9122392758756398E-2</v>
      </c>
      <c r="L29" s="2">
        <v>2.6732673267326701E-2</v>
      </c>
      <c r="M29" s="2">
        <v>2.71984388340041E-2</v>
      </c>
      <c r="N29" s="2">
        <v>2.7876156746258401E-2</v>
      </c>
    </row>
    <row r="30" spans="1:14" x14ac:dyDescent="0.3">
      <c r="A30" s="8" t="s">
        <v>87</v>
      </c>
      <c r="B30" s="2">
        <v>4.1992882562277602E-2</v>
      </c>
      <c r="C30" s="2">
        <v>4.46264651885327E-2</v>
      </c>
      <c r="D30" s="2">
        <v>4.8783997697510399E-2</v>
      </c>
      <c r="E30" s="2">
        <v>5.19535673839185E-2</v>
      </c>
      <c r="F30" s="2">
        <v>5.0271141726513299E-2</v>
      </c>
      <c r="G30" s="2">
        <v>4.3977633368596003E-2</v>
      </c>
      <c r="H30" s="2">
        <v>3.2038978296176003E-2</v>
      </c>
      <c r="I30" s="2">
        <v>3.17294801132132E-2</v>
      </c>
      <c r="J30" s="2">
        <v>3.1422440220723498E-2</v>
      </c>
      <c r="K30" s="2">
        <v>2.820411911321E-2</v>
      </c>
      <c r="L30" s="2">
        <v>2.9455445544554499E-2</v>
      </c>
      <c r="M30" s="2">
        <v>2.6466642273447999E-2</v>
      </c>
      <c r="N30" s="2">
        <v>2.5362732777333499E-2</v>
      </c>
    </row>
    <row r="31" spans="1:14" x14ac:dyDescent="0.3">
      <c r="A31" s="8" t="s">
        <v>88</v>
      </c>
      <c r="B31" s="2">
        <v>0.44519166106254199</v>
      </c>
      <c r="C31" s="2">
        <v>0.44965934897804699</v>
      </c>
      <c r="D31" s="2">
        <v>0.46112804878048802</v>
      </c>
      <c r="E31" s="2">
        <v>0.48335974643423102</v>
      </c>
      <c r="F31" s="2">
        <v>0.500840336134454</v>
      </c>
      <c r="G31" s="2">
        <v>0.48802642444260902</v>
      </c>
      <c r="H31" s="2">
        <v>0.49081920903954801</v>
      </c>
      <c r="I31" s="2">
        <v>0.49061175045427002</v>
      </c>
      <c r="J31" s="2">
        <v>0.48902501276161298</v>
      </c>
      <c r="K31" s="2">
        <v>0.48336520076481798</v>
      </c>
      <c r="L31" s="2">
        <v>0.45741660752306601</v>
      </c>
      <c r="M31" s="2">
        <v>0.45684279619297702</v>
      </c>
      <c r="N31" s="2">
        <v>0.46762160549089798</v>
      </c>
    </row>
    <row r="32" spans="1:14" x14ac:dyDescent="0.3">
      <c r="A32" s="8" t="s">
        <v>89</v>
      </c>
      <c r="B32" s="2">
        <v>9.5494283792871601E-2</v>
      </c>
      <c r="C32" s="2">
        <v>0.106737320211961</v>
      </c>
      <c r="D32" s="2">
        <v>0.11128048780487799</v>
      </c>
      <c r="E32" s="2">
        <v>0.11331220285261499</v>
      </c>
      <c r="F32" s="2">
        <v>0.113445378151261</v>
      </c>
      <c r="G32" s="2">
        <v>0.10734929810074301</v>
      </c>
      <c r="H32" s="2">
        <v>0.105932203389831</v>
      </c>
      <c r="I32" s="2">
        <v>0.12840702604482099</v>
      </c>
      <c r="J32" s="2">
        <v>0.147524247064829</v>
      </c>
      <c r="K32" s="2">
        <v>0.164053537284895</v>
      </c>
      <c r="L32" s="2">
        <v>0.18097941802696901</v>
      </c>
      <c r="M32" s="2">
        <v>0.184443715129636</v>
      </c>
      <c r="N32" s="2">
        <v>0.17218740674425501</v>
      </c>
    </row>
    <row r="33" spans="1:15" x14ac:dyDescent="0.3">
      <c r="A33" s="8" t="s">
        <v>90</v>
      </c>
      <c r="B33" s="2">
        <v>2.7572293207800899E-2</v>
      </c>
      <c r="C33" s="2">
        <v>2.95230885692657E-2</v>
      </c>
      <c r="D33" s="2">
        <v>3.125E-2</v>
      </c>
      <c r="E33" s="2">
        <v>2.3771790808240899E-2</v>
      </c>
      <c r="F33" s="2">
        <v>2.3529411764705899E-2</v>
      </c>
      <c r="G33" s="2">
        <v>2.8075970272502099E-2</v>
      </c>
      <c r="H33" s="2">
        <v>2.5423728813559299E-2</v>
      </c>
      <c r="I33" s="2">
        <v>2.6044821320411901E-2</v>
      </c>
      <c r="J33" s="2">
        <v>2.5523226135783599E-2</v>
      </c>
      <c r="K33" s="2">
        <v>2.4091778202676901E-2</v>
      </c>
      <c r="L33" s="2">
        <v>2.3775727466288098E-2</v>
      </c>
      <c r="M33" s="2">
        <v>2.7568099770265801E-2</v>
      </c>
      <c r="N33" s="2">
        <v>2.2082960310355101E-2</v>
      </c>
    </row>
    <row r="34" spans="1:15" x14ac:dyDescent="0.3">
      <c r="A34" s="8" t="s">
        <v>91</v>
      </c>
      <c r="B34" s="2">
        <v>0.25353059852051102</v>
      </c>
      <c r="C34" s="2">
        <v>0.26343679031037098</v>
      </c>
      <c r="D34" s="2">
        <v>0.26753048780487798</v>
      </c>
      <c r="E34" s="2">
        <v>0.27416798732171199</v>
      </c>
      <c r="F34" s="2">
        <v>0.26722689075630301</v>
      </c>
      <c r="G34" s="2">
        <v>0.27828241123038799</v>
      </c>
      <c r="H34" s="2">
        <v>0.26412429378531099</v>
      </c>
      <c r="I34" s="2">
        <v>0.23622047244094499</v>
      </c>
      <c r="J34" s="2">
        <v>0.19040326697294499</v>
      </c>
      <c r="K34" s="2">
        <v>0.16252390057361399</v>
      </c>
      <c r="L34" s="2">
        <v>0.136621717530163</v>
      </c>
      <c r="M34" s="2">
        <v>0.12504102395799099</v>
      </c>
      <c r="N34" s="2">
        <v>0.108922709638914</v>
      </c>
    </row>
    <row r="35" spans="1:15" x14ac:dyDescent="0.3">
      <c r="A35" s="8" t="s">
        <v>92</v>
      </c>
      <c r="B35" s="2">
        <v>7.7336919973100202E-2</v>
      </c>
      <c r="C35" s="2">
        <v>7.4943224829674498E-2</v>
      </c>
      <c r="D35" s="2">
        <v>7.4695121951219495E-2</v>
      </c>
      <c r="E35" s="2">
        <v>6.0221870047543598E-2</v>
      </c>
      <c r="F35" s="2">
        <v>6.0504201680672297E-2</v>
      </c>
      <c r="G35" s="2">
        <v>6.6061106523534294E-2</v>
      </c>
      <c r="H35" s="2">
        <v>8.4745762711864403E-2</v>
      </c>
      <c r="I35" s="2">
        <v>8.7825560266505107E-2</v>
      </c>
      <c r="J35" s="2">
        <v>0.113833588565595</v>
      </c>
      <c r="K35" s="2">
        <v>0.13040152963671101</v>
      </c>
      <c r="L35" s="2">
        <v>0.14939673527324299</v>
      </c>
      <c r="M35" s="2">
        <v>0.15031178208073501</v>
      </c>
      <c r="N35" s="2">
        <v>0.165920620710236</v>
      </c>
    </row>
    <row r="36" spans="1:15" x14ac:dyDescent="0.3">
      <c r="A36" s="8" t="s">
        <v>93</v>
      </c>
      <c r="B36" s="2">
        <v>0.100874243443174</v>
      </c>
      <c r="C36" s="2">
        <v>7.5700227100681305E-2</v>
      </c>
      <c r="D36" s="2">
        <v>5.4115853658536599E-2</v>
      </c>
      <c r="E36" s="2">
        <v>4.51664025356577E-2</v>
      </c>
      <c r="F36" s="2">
        <v>3.4453781512605003E-2</v>
      </c>
      <c r="G36" s="2">
        <v>3.2204789430223001E-2</v>
      </c>
      <c r="H36" s="2">
        <v>2.8954802259886999E-2</v>
      </c>
      <c r="I36" s="2">
        <v>3.0890369473046599E-2</v>
      </c>
      <c r="J36" s="2">
        <v>3.3690658499234298E-2</v>
      </c>
      <c r="K36" s="2">
        <v>3.5564053537284902E-2</v>
      </c>
      <c r="L36" s="2">
        <v>5.1809794180269701E-2</v>
      </c>
      <c r="M36" s="2">
        <v>5.5792582868395099E-2</v>
      </c>
      <c r="N36" s="2">
        <v>6.3264697105341702E-2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-5.31107738998483E-3</v>
      </c>
      <c r="C41" s="2">
        <v>2.0594965675057201E-2</v>
      </c>
      <c r="D41" s="2">
        <v>3.7369207772795197E-2</v>
      </c>
      <c r="E41" s="2">
        <v>-4.6829971181556199E-2</v>
      </c>
      <c r="F41" s="2">
        <v>-3.0990173847316699E-2</v>
      </c>
      <c r="G41" s="2">
        <v>1.0140405616224601E-2</v>
      </c>
      <c r="H41" s="2">
        <v>2.47104247104247E-2</v>
      </c>
      <c r="I41" s="2">
        <v>5.12434061793519E-2</v>
      </c>
      <c r="J41" s="2">
        <v>0.23297491039426499</v>
      </c>
      <c r="K41" s="2">
        <v>3.3720930232558101E-2</v>
      </c>
      <c r="L41" s="2">
        <v>3.6557930258717702E-2</v>
      </c>
      <c r="M41" s="2">
        <v>7.54205100379816E-2</v>
      </c>
      <c r="N41" s="3">
        <v>0.42078853046594999</v>
      </c>
      <c r="O41" s="3">
        <v>0.50379362670713201</v>
      </c>
    </row>
    <row r="42" spans="1:15" x14ac:dyDescent="0.3">
      <c r="A42" s="8" t="s">
        <v>83</v>
      </c>
      <c r="B42" s="2">
        <v>0.157894736842105</v>
      </c>
      <c r="C42" s="2">
        <v>-7.7922077922077906E-2</v>
      </c>
      <c r="D42" s="2">
        <v>1.4084507042253501E-2</v>
      </c>
      <c r="E42" s="2">
        <v>-3.4722222222222203E-2</v>
      </c>
      <c r="F42" s="2">
        <v>0.100719424460432</v>
      </c>
      <c r="G42" s="2">
        <v>2.61437908496732E-2</v>
      </c>
      <c r="H42" s="2">
        <v>-0.13375796178343899</v>
      </c>
      <c r="I42" s="2">
        <v>-1.4705882352941201E-2</v>
      </c>
      <c r="J42" s="2">
        <v>0.33582089552238797</v>
      </c>
      <c r="K42" s="2">
        <v>-1.11731843575419E-2</v>
      </c>
      <c r="L42" s="2">
        <v>2.82485875706215E-2</v>
      </c>
      <c r="M42" s="2">
        <v>3.8461538461538498E-2</v>
      </c>
      <c r="N42" s="3">
        <v>0.41044776119402998</v>
      </c>
      <c r="O42" s="3">
        <v>0.42105263157894701</v>
      </c>
    </row>
    <row r="43" spans="1:15" x14ac:dyDescent="0.3">
      <c r="A43" s="8" t="s">
        <v>84</v>
      </c>
      <c r="B43" s="2">
        <v>4.296875E-2</v>
      </c>
      <c r="C43" s="2">
        <v>-1.8726591760299598E-2</v>
      </c>
      <c r="D43" s="2">
        <v>4.58015267175573E-2</v>
      </c>
      <c r="E43" s="2">
        <v>3.6496350364963498E-3</v>
      </c>
      <c r="F43" s="2">
        <v>-4.3636363636363598E-2</v>
      </c>
      <c r="G43" s="2">
        <v>6.0836501901140698E-2</v>
      </c>
      <c r="H43" s="2">
        <v>-7.1684587813620096E-2</v>
      </c>
      <c r="I43" s="2">
        <v>-1.5444015444015399E-2</v>
      </c>
      <c r="J43" s="2">
        <v>0.23529411764705899</v>
      </c>
      <c r="K43" s="2">
        <v>9.5238095238095195E-3</v>
      </c>
      <c r="L43" s="2">
        <v>0.122641509433962</v>
      </c>
      <c r="M43" s="2">
        <v>9.8039215686274495E-2</v>
      </c>
      <c r="N43" s="3">
        <v>0.53725490196078396</v>
      </c>
      <c r="O43" s="3">
        <v>0.53125</v>
      </c>
    </row>
    <row r="44" spans="1:15" x14ac:dyDescent="0.3">
      <c r="A44" s="8" t="s">
        <v>85</v>
      </c>
      <c r="B44" s="2">
        <v>8.5666527371500208E-3</v>
      </c>
      <c r="C44" s="2">
        <v>-2.3824321524756598E-2</v>
      </c>
      <c r="D44" s="2">
        <v>1.6977928692699499E-3</v>
      </c>
      <c r="E44" s="2">
        <v>-3.6228813559321997E-2</v>
      </c>
      <c r="F44" s="2">
        <v>-3.0775994724115199E-2</v>
      </c>
      <c r="G44" s="2">
        <v>4.2413245633930598E-2</v>
      </c>
      <c r="H44" s="2">
        <v>-4.7867711053089599E-3</v>
      </c>
      <c r="I44" s="2">
        <v>-4.87538259728902E-2</v>
      </c>
      <c r="J44" s="2">
        <v>0.14272581015858399</v>
      </c>
      <c r="K44" s="2">
        <v>7.6629123089300102E-2</v>
      </c>
      <c r="L44" s="2">
        <v>4.4834672146459899E-3</v>
      </c>
      <c r="M44" s="2">
        <v>6.4534126836525901E-2</v>
      </c>
      <c r="N44" s="3">
        <v>0.31555964146173299</v>
      </c>
      <c r="O44" s="3">
        <v>0.19598829920601801</v>
      </c>
    </row>
    <row r="45" spans="1:15" x14ac:dyDescent="0.3">
      <c r="A45" s="8" t="s">
        <v>86</v>
      </c>
      <c r="B45" s="2">
        <v>-0.13080168776371301</v>
      </c>
      <c r="C45" s="2">
        <v>-0.242718446601942</v>
      </c>
      <c r="D45" s="2">
        <v>9.6153846153846201E-2</v>
      </c>
      <c r="E45" s="2">
        <v>0.13450292397660801</v>
      </c>
      <c r="F45" s="2">
        <v>0.12886597938144301</v>
      </c>
      <c r="G45" s="2">
        <v>4.5662100456621002E-2</v>
      </c>
      <c r="H45" s="2">
        <v>-0.109170305676856</v>
      </c>
      <c r="I45" s="2">
        <v>-9.8039215686274495E-2</v>
      </c>
      <c r="J45" s="2">
        <v>0.20652173913043501</v>
      </c>
      <c r="K45" s="2">
        <v>-2.7027027027027001E-2</v>
      </c>
      <c r="L45" s="2">
        <v>3.2407407407407399E-2</v>
      </c>
      <c r="M45" s="2">
        <v>9.4170403587443899E-2</v>
      </c>
      <c r="N45" s="3">
        <v>0.32608695652173902</v>
      </c>
      <c r="O45" s="3">
        <v>2.9535864978902999E-2</v>
      </c>
    </row>
    <row r="46" spans="1:15" x14ac:dyDescent="0.3">
      <c r="A46" s="8" t="s">
        <v>87</v>
      </c>
      <c r="B46" s="2">
        <v>7.1186440677966104E-2</v>
      </c>
      <c r="C46" s="2">
        <v>7.2784810126582306E-2</v>
      </c>
      <c r="D46" s="2">
        <v>8.2595870206489702E-2</v>
      </c>
      <c r="E46" s="2">
        <v>-6.5395095367847406E-2</v>
      </c>
      <c r="F46" s="2">
        <v>-0.15160349854227401</v>
      </c>
      <c r="G46" s="2">
        <v>-0.25429553264604798</v>
      </c>
      <c r="H46" s="2">
        <v>-1.8433179723502301E-2</v>
      </c>
      <c r="I46" s="2">
        <v>-3.7558685446009397E-2</v>
      </c>
      <c r="J46" s="2">
        <v>4.8780487804878099E-2</v>
      </c>
      <c r="K46" s="2">
        <v>0.106976744186047</v>
      </c>
      <c r="L46" s="2">
        <v>-8.8235294117647106E-2</v>
      </c>
      <c r="M46" s="2">
        <v>2.3041474654377898E-2</v>
      </c>
      <c r="N46" s="3">
        <v>8.2926829268292701E-2</v>
      </c>
      <c r="O46" s="3">
        <v>-0.247457627118644</v>
      </c>
    </row>
    <row r="47" spans="1:15" x14ac:dyDescent="0.3">
      <c r="A47" s="8" t="s">
        <v>88</v>
      </c>
      <c r="B47" s="2">
        <v>-0.102719033232628</v>
      </c>
      <c r="C47" s="2">
        <v>1.85185185185185E-2</v>
      </c>
      <c r="D47" s="2">
        <v>8.2644628099173608E-3</v>
      </c>
      <c r="E47" s="2">
        <v>-2.2950819672131102E-2</v>
      </c>
      <c r="F47" s="2">
        <v>-8.3892617449664395E-3</v>
      </c>
      <c r="G47" s="2">
        <v>0.17597292724196301</v>
      </c>
      <c r="H47" s="2">
        <v>0.16546762589928099</v>
      </c>
      <c r="I47" s="2">
        <v>0.18271604938271599</v>
      </c>
      <c r="J47" s="2">
        <v>0.31941544885177497</v>
      </c>
      <c r="K47" s="2">
        <v>1.9778481012658201E-2</v>
      </c>
      <c r="L47" s="2">
        <v>7.9906904577191601E-2</v>
      </c>
      <c r="M47" s="2">
        <v>0.12571839080459801</v>
      </c>
      <c r="N47" s="3">
        <v>0.63569937369519802</v>
      </c>
      <c r="O47" s="3">
        <v>1.3670694864048301</v>
      </c>
    </row>
    <row r="48" spans="1:15" x14ac:dyDescent="0.3">
      <c r="A48" s="8" t="s">
        <v>89</v>
      </c>
      <c r="B48" s="2">
        <v>-7.0422535211267599E-3</v>
      </c>
      <c r="C48" s="2">
        <v>3.54609929078014E-2</v>
      </c>
      <c r="D48" s="2">
        <v>-2.0547945205479499E-2</v>
      </c>
      <c r="E48" s="2">
        <v>-5.5944055944055902E-2</v>
      </c>
      <c r="F48" s="2">
        <v>-3.7037037037037E-2</v>
      </c>
      <c r="G48" s="2">
        <v>0.15384615384615399</v>
      </c>
      <c r="H48" s="2">
        <v>0.413333333333333</v>
      </c>
      <c r="I48" s="2">
        <v>0.36320754716981102</v>
      </c>
      <c r="J48" s="2">
        <v>0.48442906574394501</v>
      </c>
      <c r="K48" s="2">
        <v>0.188811188811189</v>
      </c>
      <c r="L48" s="2">
        <v>0.101960784313725</v>
      </c>
      <c r="M48" s="2">
        <v>2.6690391459074699E-2</v>
      </c>
      <c r="N48" s="3">
        <v>0.99653979238754298</v>
      </c>
      <c r="O48" s="3">
        <v>3.0633802816901401</v>
      </c>
    </row>
    <row r="49" spans="1:15" x14ac:dyDescent="0.3">
      <c r="A49" s="8" t="s">
        <v>90</v>
      </c>
      <c r="B49" s="2">
        <v>-4.8780487804878099E-2</v>
      </c>
      <c r="C49" s="2">
        <v>5.1282051282051301E-2</v>
      </c>
      <c r="D49" s="2">
        <v>-0.26829268292682901</v>
      </c>
      <c r="E49" s="2">
        <v>-6.6666666666666693E-2</v>
      </c>
      <c r="F49" s="2">
        <v>0.214285714285714</v>
      </c>
      <c r="G49" s="2">
        <v>5.8823529411764698E-2</v>
      </c>
      <c r="H49" s="2">
        <v>0.194444444444444</v>
      </c>
      <c r="I49" s="2">
        <v>0.162790697674419</v>
      </c>
      <c r="J49" s="2">
        <v>0.26</v>
      </c>
      <c r="K49" s="2">
        <v>6.3492063492063502E-2</v>
      </c>
      <c r="L49" s="2">
        <v>0.25373134328358199</v>
      </c>
      <c r="M49" s="2">
        <v>-0.119047619047619</v>
      </c>
      <c r="N49" s="3">
        <v>0.48</v>
      </c>
      <c r="O49" s="3">
        <v>0.80487804878048796</v>
      </c>
    </row>
    <row r="50" spans="1:15" x14ac:dyDescent="0.3">
      <c r="A50" s="8" t="s">
        <v>91</v>
      </c>
      <c r="B50" s="2">
        <v>-7.69230769230769E-2</v>
      </c>
      <c r="C50" s="2">
        <v>8.6206896551724102E-3</v>
      </c>
      <c r="D50" s="2">
        <v>-1.42450142450142E-2</v>
      </c>
      <c r="E50" s="2">
        <v>-8.0924855491329495E-2</v>
      </c>
      <c r="F50" s="2">
        <v>5.9748427672956003E-2</v>
      </c>
      <c r="G50" s="2">
        <v>0.109792284866469</v>
      </c>
      <c r="H50" s="2">
        <v>4.2780748663101602E-2</v>
      </c>
      <c r="I50" s="2">
        <v>-4.3589743589743601E-2</v>
      </c>
      <c r="J50" s="2">
        <v>0.13941018766756</v>
      </c>
      <c r="K50" s="2">
        <v>-9.41176470588235E-2</v>
      </c>
      <c r="L50" s="2">
        <v>-1.03896103896104E-2</v>
      </c>
      <c r="M50" s="2">
        <v>-4.1994750656167999E-2</v>
      </c>
      <c r="N50" s="3">
        <v>-2.14477211796247E-2</v>
      </c>
      <c r="O50" s="3">
        <v>-3.18302387267905E-2</v>
      </c>
    </row>
    <row r="51" spans="1:15" x14ac:dyDescent="0.3">
      <c r="A51" s="8" t="s">
        <v>92</v>
      </c>
      <c r="B51" s="2">
        <v>-0.139130434782609</v>
      </c>
      <c r="C51" s="2">
        <v>-1.01010101010101E-2</v>
      </c>
      <c r="D51" s="2">
        <v>-0.22448979591836701</v>
      </c>
      <c r="E51" s="2">
        <v>-5.2631578947368397E-2</v>
      </c>
      <c r="F51" s="2">
        <v>0.11111111111111099</v>
      </c>
      <c r="G51" s="2">
        <v>0.5</v>
      </c>
      <c r="H51" s="2">
        <v>0.20833333333333301</v>
      </c>
      <c r="I51" s="2">
        <v>0.53793103448275903</v>
      </c>
      <c r="J51" s="2">
        <v>0.52914798206278002</v>
      </c>
      <c r="K51" s="2">
        <v>0.23460410557184799</v>
      </c>
      <c r="L51" s="2">
        <v>8.7885985748218501E-2</v>
      </c>
      <c r="M51" s="2">
        <v>0.213973799126638</v>
      </c>
      <c r="N51" s="3">
        <v>1.4932735426009001</v>
      </c>
      <c r="O51" s="3">
        <v>3.83478260869565</v>
      </c>
    </row>
    <row r="52" spans="1:15" x14ac:dyDescent="0.3">
      <c r="A52" s="8" t="s">
        <v>93</v>
      </c>
      <c r="B52" s="2">
        <v>-0.33333333333333298</v>
      </c>
      <c r="C52" s="2">
        <v>-0.28999999999999998</v>
      </c>
      <c r="D52" s="2">
        <v>-0.19718309859154901</v>
      </c>
      <c r="E52" s="2">
        <v>-0.28070175438596501</v>
      </c>
      <c r="F52" s="2">
        <v>-4.8780487804878099E-2</v>
      </c>
      <c r="G52" s="2">
        <v>5.1282051282051301E-2</v>
      </c>
      <c r="H52" s="2">
        <v>0.24390243902438999</v>
      </c>
      <c r="I52" s="2">
        <v>0.29411764705882398</v>
      </c>
      <c r="J52" s="2">
        <v>0.40909090909090901</v>
      </c>
      <c r="K52" s="2">
        <v>0.56989247311827995</v>
      </c>
      <c r="L52" s="2">
        <v>0.164383561643836</v>
      </c>
      <c r="M52" s="2">
        <v>0.247058823529412</v>
      </c>
      <c r="N52" s="3">
        <v>2.2121212121212102</v>
      </c>
      <c r="O52" s="3">
        <v>0.413333333333333</v>
      </c>
    </row>
    <row r="53" spans="1:15" x14ac:dyDescent="0.3">
      <c r="A53" s="11" t="s">
        <v>16</v>
      </c>
      <c r="B53" s="3">
        <v>-1.29229323308271E-2</v>
      </c>
      <c r="C53" s="3">
        <v>-1.6781718638419402E-2</v>
      </c>
      <c r="D53" s="3">
        <v>7.8682968163660601E-3</v>
      </c>
      <c r="E53" s="3">
        <v>-3.7593081912082597E-2</v>
      </c>
      <c r="F53" s="3">
        <v>-2.30874828403844E-2</v>
      </c>
      <c r="G53" s="3">
        <v>4.6116504854368898E-2</v>
      </c>
      <c r="H53" s="3">
        <v>2.1370130663084599E-2</v>
      </c>
      <c r="I53" s="3">
        <v>1.42276422764228E-2</v>
      </c>
      <c r="J53" s="3">
        <v>0.20688435694919199</v>
      </c>
      <c r="K53" s="3">
        <v>6.4465715960148495E-2</v>
      </c>
      <c r="L53" s="3">
        <v>3.1932464672416998E-2</v>
      </c>
      <c r="M53" s="3">
        <v>7.6293793348746197E-2</v>
      </c>
      <c r="N53" s="3">
        <v>0.42685370741482997</v>
      </c>
      <c r="O53" s="3">
        <v>0.42199248120300797</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133</v>
      </c>
    </row>
    <row r="2" spans="1:14" ht="15.6" x14ac:dyDescent="0.3">
      <c r="A2" s="12" t="s">
        <v>134</v>
      </c>
    </row>
    <row r="3" spans="1:14" ht="15.6" x14ac:dyDescent="0.3">
      <c r="A3" s="12" t="s">
        <v>33</v>
      </c>
    </row>
    <row r="4" spans="1:14" x14ac:dyDescent="0.3">
      <c r="A4" s="15"/>
    </row>
    <row r="5" spans="1:14" x14ac:dyDescent="0.3">
      <c r="A5" s="16" t="str">
        <f>HYPERLINK("#'Table of contents'!A28",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45</v>
      </c>
      <c r="C8" s="1">
        <v>31</v>
      </c>
      <c r="D8" s="1">
        <v>249</v>
      </c>
      <c r="E8" s="1">
        <v>289</v>
      </c>
      <c r="F8" s="1">
        <v>419</v>
      </c>
      <c r="G8" s="1">
        <v>411</v>
      </c>
      <c r="H8" s="1">
        <v>352</v>
      </c>
      <c r="I8" s="1">
        <v>385</v>
      </c>
      <c r="J8" s="1">
        <v>362</v>
      </c>
      <c r="K8" s="1">
        <v>290</v>
      </c>
      <c r="L8" s="1">
        <v>230</v>
      </c>
      <c r="M8" s="1">
        <v>248</v>
      </c>
      <c r="N8" s="1">
        <v>51</v>
      </c>
    </row>
    <row r="9" spans="1:14" x14ac:dyDescent="0.3">
      <c r="A9" s="7" t="s">
        <v>14</v>
      </c>
      <c r="B9" s="1">
        <v>474</v>
      </c>
      <c r="C9" s="1">
        <v>430</v>
      </c>
      <c r="D9" s="1">
        <v>595</v>
      </c>
      <c r="E9" s="1">
        <v>710</v>
      </c>
      <c r="F9" s="1">
        <v>850</v>
      </c>
      <c r="G9" s="1">
        <v>967</v>
      </c>
      <c r="H9" s="1">
        <v>1076</v>
      </c>
      <c r="I9" s="1">
        <v>1183</v>
      </c>
      <c r="J9" s="1">
        <v>1330</v>
      </c>
      <c r="K9" s="1">
        <v>1348</v>
      </c>
      <c r="L9" s="1">
        <v>1390</v>
      </c>
      <c r="M9" s="1">
        <v>1448</v>
      </c>
      <c r="N9" s="1">
        <v>1304</v>
      </c>
    </row>
    <row r="10" spans="1:14" x14ac:dyDescent="0.3">
      <c r="A10" s="7" t="s">
        <v>15</v>
      </c>
      <c r="B10" s="1">
        <v>46</v>
      </c>
      <c r="C10" s="1">
        <v>43</v>
      </c>
      <c r="D10" s="1">
        <v>86</v>
      </c>
      <c r="E10" s="1">
        <v>112</v>
      </c>
      <c r="F10" s="1">
        <v>136</v>
      </c>
      <c r="G10" s="1">
        <v>149</v>
      </c>
      <c r="H10" s="1">
        <v>171</v>
      </c>
      <c r="I10" s="1">
        <v>181</v>
      </c>
      <c r="J10" s="1">
        <v>182</v>
      </c>
      <c r="K10" s="1">
        <v>175</v>
      </c>
      <c r="L10" s="1">
        <v>166</v>
      </c>
      <c r="M10" s="1">
        <v>160</v>
      </c>
      <c r="N10" s="1">
        <v>157</v>
      </c>
    </row>
    <row r="11" spans="1:14" x14ac:dyDescent="0.3">
      <c r="A11" s="10" t="s">
        <v>16</v>
      </c>
      <c r="B11" s="5">
        <v>565</v>
      </c>
      <c r="C11" s="5">
        <v>504</v>
      </c>
      <c r="D11" s="5">
        <v>930</v>
      </c>
      <c r="E11" s="5">
        <v>1111</v>
      </c>
      <c r="F11" s="5">
        <v>1405</v>
      </c>
      <c r="G11" s="5">
        <v>1527</v>
      </c>
      <c r="H11" s="5">
        <v>1599</v>
      </c>
      <c r="I11" s="5">
        <v>1749</v>
      </c>
      <c r="J11" s="5">
        <v>1874</v>
      </c>
      <c r="K11" s="5">
        <v>1813</v>
      </c>
      <c r="L11" s="5">
        <v>1786</v>
      </c>
      <c r="M11" s="5">
        <v>1856</v>
      </c>
      <c r="N11" s="5">
        <v>1512</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7.9646017699115002E-2</v>
      </c>
      <c r="C16" s="2">
        <v>6.1507936507936498E-2</v>
      </c>
      <c r="D16" s="2">
        <v>0.26774193548387099</v>
      </c>
      <c r="E16" s="2">
        <v>0.26012601260126</v>
      </c>
      <c r="F16" s="2">
        <v>0.29822064056939501</v>
      </c>
      <c r="G16" s="2">
        <v>0.26915520628683698</v>
      </c>
      <c r="H16" s="2">
        <v>0.220137585991245</v>
      </c>
      <c r="I16" s="2">
        <v>0.22012578616352199</v>
      </c>
      <c r="J16" s="2">
        <v>0.19316969050160099</v>
      </c>
      <c r="K16" s="2">
        <v>0.159955874241589</v>
      </c>
      <c r="L16" s="2">
        <v>0.128779395296753</v>
      </c>
      <c r="M16" s="2">
        <v>0.13362068965517199</v>
      </c>
      <c r="N16" s="2">
        <v>3.3730158730158701E-2</v>
      </c>
    </row>
    <row r="17" spans="1:15" x14ac:dyDescent="0.3">
      <c r="A17" s="8" t="s">
        <v>14</v>
      </c>
      <c r="B17" s="2">
        <v>0.83893805309734504</v>
      </c>
      <c r="C17" s="2">
        <v>0.85317460317460303</v>
      </c>
      <c r="D17" s="2">
        <v>0.63978494623655902</v>
      </c>
      <c r="E17" s="2">
        <v>0.63906390639063904</v>
      </c>
      <c r="F17" s="2">
        <v>0.604982206405694</v>
      </c>
      <c r="G17" s="2">
        <v>0.63326784544859205</v>
      </c>
      <c r="H17" s="2">
        <v>0.67292057535960004</v>
      </c>
      <c r="I17" s="2">
        <v>0.67638650657518595</v>
      </c>
      <c r="J17" s="2">
        <v>0.70971184631803597</v>
      </c>
      <c r="K17" s="2">
        <v>0.74351902923331503</v>
      </c>
      <c r="L17" s="2">
        <v>0.77827547592385204</v>
      </c>
      <c r="M17" s="2">
        <v>0.78017241379310298</v>
      </c>
      <c r="N17" s="2">
        <v>0.862433862433862</v>
      </c>
    </row>
    <row r="18" spans="1:15" x14ac:dyDescent="0.3">
      <c r="A18" s="8" t="s">
        <v>15</v>
      </c>
      <c r="B18" s="2">
        <v>8.1415929203539794E-2</v>
      </c>
      <c r="C18" s="2">
        <v>8.5317460317460306E-2</v>
      </c>
      <c r="D18" s="2">
        <v>9.2473118279569902E-2</v>
      </c>
      <c r="E18" s="2">
        <v>0.100810081008101</v>
      </c>
      <c r="F18" s="2">
        <v>9.6797153024911001E-2</v>
      </c>
      <c r="G18" s="2">
        <v>9.7576948264571098E-2</v>
      </c>
      <c r="H18" s="2">
        <v>0.106941838649156</v>
      </c>
      <c r="I18" s="2">
        <v>0.103487707261292</v>
      </c>
      <c r="J18" s="2">
        <v>9.7118463180362893E-2</v>
      </c>
      <c r="K18" s="2">
        <v>9.6525096525096499E-2</v>
      </c>
      <c r="L18" s="2">
        <v>9.29451287793953E-2</v>
      </c>
      <c r="M18" s="2">
        <v>8.6206896551724102E-2</v>
      </c>
      <c r="N18" s="2">
        <v>0.103835978835979</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-0.31111111111111101</v>
      </c>
      <c r="C23" s="2">
        <v>7.0322580645161299</v>
      </c>
      <c r="D23" s="2">
        <v>0.160642570281124</v>
      </c>
      <c r="E23" s="2">
        <v>0.449826989619377</v>
      </c>
      <c r="F23" s="2">
        <v>-1.9093078758949899E-2</v>
      </c>
      <c r="G23" s="2">
        <v>-0.14355231143552299</v>
      </c>
      <c r="H23" s="2">
        <v>9.375E-2</v>
      </c>
      <c r="I23" s="2">
        <v>-5.9740259740259698E-2</v>
      </c>
      <c r="J23" s="2">
        <v>-0.198895027624309</v>
      </c>
      <c r="K23" s="2">
        <v>-0.20689655172413801</v>
      </c>
      <c r="L23" s="2">
        <v>7.8260869565217397E-2</v>
      </c>
      <c r="M23" s="2">
        <v>-0.79435483870967705</v>
      </c>
      <c r="N23" s="3">
        <v>-0.85911602209944704</v>
      </c>
      <c r="O23" s="3">
        <v>0.133333333333333</v>
      </c>
    </row>
    <row r="24" spans="1:15" x14ac:dyDescent="0.3">
      <c r="A24" s="8" t="s">
        <v>14</v>
      </c>
      <c r="B24" s="2">
        <v>-9.2827004219409301E-2</v>
      </c>
      <c r="C24" s="2">
        <v>0.38372093023255799</v>
      </c>
      <c r="D24" s="2">
        <v>0.19327731092437</v>
      </c>
      <c r="E24" s="2">
        <v>0.19718309859154901</v>
      </c>
      <c r="F24" s="2">
        <v>0.13764705882352901</v>
      </c>
      <c r="G24" s="2">
        <v>0.11271975180972101</v>
      </c>
      <c r="H24" s="2">
        <v>9.9442379182156093E-2</v>
      </c>
      <c r="I24" s="2">
        <v>0.124260355029586</v>
      </c>
      <c r="J24" s="2">
        <v>1.35338345864662E-2</v>
      </c>
      <c r="K24" s="2">
        <v>3.1157270029673601E-2</v>
      </c>
      <c r="L24" s="2">
        <v>4.1726618705036002E-2</v>
      </c>
      <c r="M24" s="2">
        <v>-9.9447513812154706E-2</v>
      </c>
      <c r="N24" s="3">
        <v>-1.95488721804511E-2</v>
      </c>
      <c r="O24" s="3">
        <v>1.7510548523206799</v>
      </c>
    </row>
    <row r="25" spans="1:15" x14ac:dyDescent="0.3">
      <c r="A25" s="8" t="s">
        <v>15</v>
      </c>
      <c r="B25" s="2">
        <v>-6.5217391304347797E-2</v>
      </c>
      <c r="C25" s="2">
        <v>1</v>
      </c>
      <c r="D25" s="2">
        <v>0.30232558139534899</v>
      </c>
      <c r="E25" s="2">
        <v>0.214285714285714</v>
      </c>
      <c r="F25" s="2">
        <v>9.5588235294117599E-2</v>
      </c>
      <c r="G25" s="2">
        <v>0.14765100671140899</v>
      </c>
      <c r="H25" s="2">
        <v>5.8479532163742701E-2</v>
      </c>
      <c r="I25" s="2">
        <v>5.5248618784530402E-3</v>
      </c>
      <c r="J25" s="2">
        <v>-3.8461538461538498E-2</v>
      </c>
      <c r="K25" s="2">
        <v>-5.14285714285714E-2</v>
      </c>
      <c r="L25" s="2">
        <v>-3.6144578313252997E-2</v>
      </c>
      <c r="M25" s="2">
        <v>-1.8749999999999999E-2</v>
      </c>
      <c r="N25" s="3">
        <v>-0.13736263736263701</v>
      </c>
      <c r="O25" s="3">
        <v>2.4130434782608701</v>
      </c>
    </row>
    <row r="26" spans="1:15" x14ac:dyDescent="0.3">
      <c r="A26" s="11" t="s">
        <v>16</v>
      </c>
      <c r="B26" s="3">
        <v>-0.107964601769912</v>
      </c>
      <c r="C26" s="3">
        <v>0.84523809523809501</v>
      </c>
      <c r="D26" s="3">
        <v>0.19462365591397801</v>
      </c>
      <c r="E26" s="3">
        <v>0.26462646264626499</v>
      </c>
      <c r="F26" s="3">
        <v>8.6832740213523094E-2</v>
      </c>
      <c r="G26" s="3">
        <v>4.7151277013752498E-2</v>
      </c>
      <c r="H26" s="3">
        <v>9.3808630393996201E-2</v>
      </c>
      <c r="I26" s="3">
        <v>7.1469411092052598E-2</v>
      </c>
      <c r="J26" s="3">
        <v>-3.2550693703308403E-2</v>
      </c>
      <c r="K26" s="3">
        <v>-1.4892443463872E-2</v>
      </c>
      <c r="L26" s="3">
        <v>3.9193729003359497E-2</v>
      </c>
      <c r="M26" s="3">
        <v>-0.18534482758620699</v>
      </c>
      <c r="N26" s="3">
        <v>-0.19316969050160099</v>
      </c>
      <c r="O26" s="3">
        <v>1.67610619469027</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135</v>
      </c>
    </row>
    <row r="2" spans="1:14" ht="15.6" x14ac:dyDescent="0.3">
      <c r="A2" s="12" t="s">
        <v>134</v>
      </c>
    </row>
    <row r="3" spans="1:14" ht="15.6" x14ac:dyDescent="0.3">
      <c r="A3" s="12" t="s">
        <v>47</v>
      </c>
    </row>
    <row r="4" spans="1:14" x14ac:dyDescent="0.3">
      <c r="A4" s="15"/>
    </row>
    <row r="5" spans="1:14" x14ac:dyDescent="0.3">
      <c r="A5" s="16" t="str">
        <f>HYPERLINK("#'Table of contents'!A29",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244</v>
      </c>
      <c r="C8" s="1">
        <v>226</v>
      </c>
      <c r="D8" s="1">
        <v>439</v>
      </c>
      <c r="E8" s="1">
        <v>535</v>
      </c>
      <c r="F8" s="1">
        <v>700</v>
      </c>
      <c r="G8" s="1">
        <v>754</v>
      </c>
      <c r="H8" s="1">
        <v>772</v>
      </c>
      <c r="I8" s="1">
        <v>841</v>
      </c>
      <c r="J8" s="1">
        <v>899</v>
      </c>
      <c r="K8" s="1">
        <v>880</v>
      </c>
      <c r="L8" s="1">
        <v>869</v>
      </c>
      <c r="M8" s="1">
        <v>916</v>
      </c>
      <c r="N8" s="1">
        <v>749</v>
      </c>
    </row>
    <row r="9" spans="1:14" x14ac:dyDescent="0.3">
      <c r="A9" s="7" t="s">
        <v>45</v>
      </c>
      <c r="B9" s="1">
        <v>321</v>
      </c>
      <c r="C9" s="1">
        <v>278</v>
      </c>
      <c r="D9" s="1">
        <v>491</v>
      </c>
      <c r="E9" s="1">
        <v>576</v>
      </c>
      <c r="F9" s="1">
        <v>705</v>
      </c>
      <c r="G9" s="1">
        <v>773</v>
      </c>
      <c r="H9" s="1">
        <v>827</v>
      </c>
      <c r="I9" s="1">
        <v>908</v>
      </c>
      <c r="J9" s="1">
        <v>975</v>
      </c>
      <c r="K9" s="1">
        <v>933</v>
      </c>
      <c r="L9" s="1">
        <v>917</v>
      </c>
      <c r="M9" s="1">
        <v>940</v>
      </c>
      <c r="N9" s="1">
        <v>763</v>
      </c>
    </row>
    <row r="10" spans="1:14" x14ac:dyDescent="0.3">
      <c r="A10" s="10" t="s">
        <v>16</v>
      </c>
      <c r="B10" s="5">
        <v>565</v>
      </c>
      <c r="C10" s="5">
        <v>504</v>
      </c>
      <c r="D10" s="5">
        <v>930</v>
      </c>
      <c r="E10" s="5">
        <v>1111</v>
      </c>
      <c r="F10" s="5">
        <v>1405</v>
      </c>
      <c r="G10" s="5">
        <v>1527</v>
      </c>
      <c r="H10" s="5">
        <v>1599</v>
      </c>
      <c r="I10" s="5">
        <v>1749</v>
      </c>
      <c r="J10" s="5">
        <v>1874</v>
      </c>
      <c r="K10" s="5">
        <v>1813</v>
      </c>
      <c r="L10" s="5">
        <v>1786</v>
      </c>
      <c r="M10" s="5">
        <v>1856</v>
      </c>
      <c r="N10" s="5">
        <v>1512</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0.43185840707964601</v>
      </c>
      <c r="C15" s="2">
        <v>0.44841269841269799</v>
      </c>
      <c r="D15" s="2">
        <v>0.47204301075268801</v>
      </c>
      <c r="E15" s="2">
        <v>0.48154815481548202</v>
      </c>
      <c r="F15" s="2">
        <v>0.49822064056939502</v>
      </c>
      <c r="G15" s="2">
        <v>0.49377865094957402</v>
      </c>
      <c r="H15" s="2">
        <v>0.48280175109443402</v>
      </c>
      <c r="I15" s="2">
        <v>0.48084619782733001</v>
      </c>
      <c r="J15" s="2">
        <v>0.47972251867662802</v>
      </c>
      <c r="K15" s="2">
        <v>0.48538334252620002</v>
      </c>
      <c r="L15" s="2">
        <v>0.48656215005599102</v>
      </c>
      <c r="M15" s="2">
        <v>0.493534482758621</v>
      </c>
      <c r="N15" s="2">
        <v>0.49537037037037002</v>
      </c>
    </row>
    <row r="16" spans="1:14" x14ac:dyDescent="0.3">
      <c r="A16" s="8" t="s">
        <v>45</v>
      </c>
      <c r="B16" s="2">
        <v>0.56814159292035404</v>
      </c>
      <c r="C16" s="2">
        <v>0.55158730158730196</v>
      </c>
      <c r="D16" s="2">
        <v>0.52795698924731205</v>
      </c>
      <c r="E16" s="2">
        <v>0.51845184518451803</v>
      </c>
      <c r="F16" s="2">
        <v>0.50177935943060503</v>
      </c>
      <c r="G16" s="2">
        <v>0.50622134905042604</v>
      </c>
      <c r="H16" s="2">
        <v>0.51719824890556598</v>
      </c>
      <c r="I16" s="2">
        <v>0.51915380217267004</v>
      </c>
      <c r="J16" s="2">
        <v>0.52027748132337204</v>
      </c>
      <c r="K16" s="2">
        <v>0.51461665747380003</v>
      </c>
      <c r="L16" s="2">
        <v>0.51343784994400898</v>
      </c>
      <c r="M16" s="2">
        <v>0.506465517241379</v>
      </c>
      <c r="N16" s="2">
        <v>0.50462962962962998</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-7.3770491803278701E-2</v>
      </c>
      <c r="C21" s="2">
        <v>0.94247787610619504</v>
      </c>
      <c r="D21" s="2">
        <v>0.21867881548974899</v>
      </c>
      <c r="E21" s="2">
        <v>0.30841121495327101</v>
      </c>
      <c r="F21" s="2">
        <v>7.7142857142857096E-2</v>
      </c>
      <c r="G21" s="2">
        <v>2.3872679045092798E-2</v>
      </c>
      <c r="H21" s="2">
        <v>8.9378238341968896E-2</v>
      </c>
      <c r="I21" s="2">
        <v>6.8965517241379296E-2</v>
      </c>
      <c r="J21" s="2">
        <v>-2.1134593993325901E-2</v>
      </c>
      <c r="K21" s="2">
        <v>-1.2500000000000001E-2</v>
      </c>
      <c r="L21" s="2">
        <v>5.4085155350978097E-2</v>
      </c>
      <c r="M21" s="2">
        <v>-0.18231441048034899</v>
      </c>
      <c r="N21" s="3">
        <v>-0.16685205784204701</v>
      </c>
      <c r="O21" s="3">
        <v>2.0696721311475401</v>
      </c>
    </row>
    <row r="22" spans="1:15" x14ac:dyDescent="0.3">
      <c r="A22" s="8" t="s">
        <v>45</v>
      </c>
      <c r="B22" s="2">
        <v>-0.13395638629283499</v>
      </c>
      <c r="C22" s="2">
        <v>0.76618705035971202</v>
      </c>
      <c r="D22" s="2">
        <v>0.17311608961303501</v>
      </c>
      <c r="E22" s="2">
        <v>0.22395833333333301</v>
      </c>
      <c r="F22" s="2">
        <v>9.64539007092199E-2</v>
      </c>
      <c r="G22" s="2">
        <v>6.9857697283311801E-2</v>
      </c>
      <c r="H22" s="2">
        <v>9.7944377267231E-2</v>
      </c>
      <c r="I22" s="2">
        <v>7.3788546255506599E-2</v>
      </c>
      <c r="J22" s="2">
        <v>-4.3076923076923103E-2</v>
      </c>
      <c r="K22" s="2">
        <v>-1.7148981779206901E-2</v>
      </c>
      <c r="L22" s="2">
        <v>2.5081788440567101E-2</v>
      </c>
      <c r="M22" s="2">
        <v>-0.188297872340426</v>
      </c>
      <c r="N22" s="3">
        <v>-0.217435897435897</v>
      </c>
      <c r="O22" s="3">
        <v>1.3769470404984401</v>
      </c>
    </row>
    <row r="23" spans="1:15" x14ac:dyDescent="0.3">
      <c r="A23" s="11" t="s">
        <v>16</v>
      </c>
      <c r="B23" s="3">
        <v>-0.107964601769912</v>
      </c>
      <c r="C23" s="3">
        <v>0.84523809523809501</v>
      </c>
      <c r="D23" s="3">
        <v>0.19462365591397801</v>
      </c>
      <c r="E23" s="3">
        <v>0.26462646264626499</v>
      </c>
      <c r="F23" s="3">
        <v>8.6832740213523094E-2</v>
      </c>
      <c r="G23" s="3">
        <v>4.7151277013752498E-2</v>
      </c>
      <c r="H23" s="3">
        <v>9.3808630393996201E-2</v>
      </c>
      <c r="I23" s="3">
        <v>7.1469411092052598E-2</v>
      </c>
      <c r="J23" s="3">
        <v>-3.2550693703308403E-2</v>
      </c>
      <c r="K23" s="3">
        <v>-1.4892443463872E-2</v>
      </c>
      <c r="L23" s="3">
        <v>3.9193729003359497E-2</v>
      </c>
      <c r="M23" s="3">
        <v>-0.18534482758620699</v>
      </c>
      <c r="N23" s="3">
        <v>-0.19316969050160099</v>
      </c>
      <c r="O23" s="3">
        <v>1.67610619469027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31</v>
      </c>
    </row>
    <row r="2" spans="1:14" ht="15.6" x14ac:dyDescent="0.3">
      <c r="A2" s="12" t="s">
        <v>32</v>
      </c>
    </row>
    <row r="3" spans="1:14" ht="15.6" x14ac:dyDescent="0.3">
      <c r="A3" s="12" t="s">
        <v>33</v>
      </c>
    </row>
    <row r="4" spans="1:14" x14ac:dyDescent="0.3">
      <c r="A4" s="15"/>
    </row>
    <row r="5" spans="1:14" x14ac:dyDescent="0.3">
      <c r="A5" s="16" t="str">
        <f>HYPERLINK("#'Table of contents'!A3",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28571</v>
      </c>
      <c r="C8" s="1">
        <v>29274</v>
      </c>
      <c r="D8" s="1">
        <v>29481</v>
      </c>
      <c r="E8" s="1">
        <v>29111</v>
      </c>
      <c r="F8" s="1">
        <v>28173</v>
      </c>
      <c r="G8" s="1">
        <v>27456</v>
      </c>
      <c r="H8" s="1">
        <v>27399</v>
      </c>
      <c r="I8" s="1">
        <v>27545</v>
      </c>
      <c r="J8" s="1">
        <v>27375</v>
      </c>
      <c r="K8" s="1">
        <v>27654</v>
      </c>
      <c r="L8" s="1">
        <v>27862</v>
      </c>
      <c r="M8" s="1">
        <v>28519</v>
      </c>
      <c r="N8" s="1">
        <v>30285</v>
      </c>
    </row>
    <row r="9" spans="1:14" x14ac:dyDescent="0.3">
      <c r="A9" s="7" t="s">
        <v>14</v>
      </c>
      <c r="B9" s="1">
        <v>27425</v>
      </c>
      <c r="C9" s="1">
        <v>25872</v>
      </c>
      <c r="D9" s="1">
        <v>26191</v>
      </c>
      <c r="E9" s="1">
        <v>26863</v>
      </c>
      <c r="F9" s="1">
        <v>28222</v>
      </c>
      <c r="G9" s="1">
        <v>28984</v>
      </c>
      <c r="H9" s="1">
        <v>30954</v>
      </c>
      <c r="I9" s="1">
        <v>32575</v>
      </c>
      <c r="J9" s="1">
        <v>34604</v>
      </c>
      <c r="K9" s="1">
        <v>37246</v>
      </c>
      <c r="L9" s="1">
        <v>39316</v>
      </c>
      <c r="M9" s="1">
        <v>41433</v>
      </c>
      <c r="N9" s="1">
        <v>42968</v>
      </c>
    </row>
    <row r="10" spans="1:14" x14ac:dyDescent="0.3">
      <c r="A10" s="7" t="s">
        <v>15</v>
      </c>
      <c r="B10" s="1">
        <v>3420</v>
      </c>
      <c r="C10" s="1">
        <v>3205</v>
      </c>
      <c r="D10" s="1">
        <v>3170</v>
      </c>
      <c r="E10" s="1">
        <v>3241</v>
      </c>
      <c r="F10" s="1">
        <v>3255</v>
      </c>
      <c r="G10" s="1">
        <v>3411</v>
      </c>
      <c r="H10" s="1">
        <v>3847</v>
      </c>
      <c r="I10" s="1">
        <v>4222</v>
      </c>
      <c r="J10" s="1">
        <v>4642</v>
      </c>
      <c r="K10" s="1">
        <v>5062</v>
      </c>
      <c r="L10" s="1">
        <v>5356</v>
      </c>
      <c r="M10" s="1">
        <v>5648</v>
      </c>
      <c r="N10" s="1">
        <v>5918</v>
      </c>
    </row>
    <row r="11" spans="1:14" x14ac:dyDescent="0.3">
      <c r="A11" s="10" t="s">
        <v>16</v>
      </c>
      <c r="B11" s="5">
        <v>59416</v>
      </c>
      <c r="C11" s="5">
        <v>58351</v>
      </c>
      <c r="D11" s="5">
        <v>58842</v>
      </c>
      <c r="E11" s="5">
        <v>59215</v>
      </c>
      <c r="F11" s="5">
        <v>59650</v>
      </c>
      <c r="G11" s="5">
        <v>59851</v>
      </c>
      <c r="H11" s="5">
        <v>62200</v>
      </c>
      <c r="I11" s="5">
        <v>64342</v>
      </c>
      <c r="J11" s="5">
        <v>66621</v>
      </c>
      <c r="K11" s="5">
        <v>69962</v>
      </c>
      <c r="L11" s="5">
        <v>72534</v>
      </c>
      <c r="M11" s="5">
        <v>75600</v>
      </c>
      <c r="N11" s="5">
        <v>79171</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0.480863740406624</v>
      </c>
      <c r="C16" s="2">
        <v>0.50168806018748602</v>
      </c>
      <c r="D16" s="2">
        <v>0.50101967982053597</v>
      </c>
      <c r="E16" s="2">
        <v>0.49161530017732002</v>
      </c>
      <c r="F16" s="2">
        <v>0.47230511316010099</v>
      </c>
      <c r="G16" s="2">
        <v>0.45873920235250898</v>
      </c>
      <c r="H16" s="2">
        <v>0.44049839228295801</v>
      </c>
      <c r="I16" s="2">
        <v>0.42810294986167702</v>
      </c>
      <c r="J16" s="2">
        <v>0.41090647093258897</v>
      </c>
      <c r="K16" s="2">
        <v>0.39527171893313501</v>
      </c>
      <c r="L16" s="2">
        <v>0.38412330769018699</v>
      </c>
      <c r="M16" s="2">
        <v>0.37723544973544998</v>
      </c>
      <c r="N16" s="2">
        <v>0.38252643013224502</v>
      </c>
    </row>
    <row r="17" spans="1:15" x14ac:dyDescent="0.3">
      <c r="A17" s="8" t="s">
        <v>14</v>
      </c>
      <c r="B17" s="2">
        <v>0.46157600646290597</v>
      </c>
      <c r="C17" s="2">
        <v>0.44338571746842398</v>
      </c>
      <c r="D17" s="2">
        <v>0.44510723632779298</v>
      </c>
      <c r="E17" s="2">
        <v>0.45365194629739097</v>
      </c>
      <c r="F17" s="2">
        <v>0.47312657166806399</v>
      </c>
      <c r="G17" s="2">
        <v>0.48426926868389802</v>
      </c>
      <c r="H17" s="2">
        <v>0.49765273311897101</v>
      </c>
      <c r="I17" s="2">
        <v>0.50627894687762298</v>
      </c>
      <c r="J17" s="2">
        <v>0.519415799822879</v>
      </c>
      <c r="K17" s="2">
        <v>0.53237471770389599</v>
      </c>
      <c r="L17" s="2">
        <v>0.54203545923291097</v>
      </c>
      <c r="M17" s="2">
        <v>0.54805555555555596</v>
      </c>
      <c r="N17" s="2">
        <v>0.54272397721387899</v>
      </c>
    </row>
    <row r="18" spans="1:15" x14ac:dyDescent="0.3">
      <c r="A18" s="8" t="s">
        <v>15</v>
      </c>
      <c r="B18" s="2">
        <v>5.7560253130469897E-2</v>
      </c>
      <c r="C18" s="2">
        <v>5.49262223440901E-2</v>
      </c>
      <c r="D18" s="2">
        <v>5.3873083851670597E-2</v>
      </c>
      <c r="E18" s="2">
        <v>5.4732753525289203E-2</v>
      </c>
      <c r="F18" s="2">
        <v>5.4568315171835698E-2</v>
      </c>
      <c r="G18" s="2">
        <v>5.69915289635929E-2</v>
      </c>
      <c r="H18" s="2">
        <v>6.1848874598070702E-2</v>
      </c>
      <c r="I18" s="2">
        <v>6.5618103260700597E-2</v>
      </c>
      <c r="J18" s="2">
        <v>6.9677729244532499E-2</v>
      </c>
      <c r="K18" s="2">
        <v>7.2353563362968498E-2</v>
      </c>
      <c r="L18" s="2">
        <v>7.3841233076901894E-2</v>
      </c>
      <c r="M18" s="2">
        <v>7.4708994708994697E-2</v>
      </c>
      <c r="N18" s="2">
        <v>7.4749592653875804E-2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2.4605369080536201E-2</v>
      </c>
      <c r="C23" s="2">
        <v>7.0711211313793801E-3</v>
      </c>
      <c r="D23" s="2">
        <v>-1.25504562260439E-2</v>
      </c>
      <c r="E23" s="2">
        <v>-3.2221497028614599E-2</v>
      </c>
      <c r="F23" s="2">
        <v>-2.54498988393142E-2</v>
      </c>
      <c r="G23" s="2">
        <v>-2.0760489510489501E-3</v>
      </c>
      <c r="H23" s="2">
        <v>5.3286616299864998E-3</v>
      </c>
      <c r="I23" s="2">
        <v>-6.1717190052641103E-3</v>
      </c>
      <c r="J23" s="2">
        <v>1.01917808219178E-2</v>
      </c>
      <c r="K23" s="2">
        <v>7.5215158747378302E-3</v>
      </c>
      <c r="L23" s="2">
        <v>2.3580503912138399E-2</v>
      </c>
      <c r="M23" s="2">
        <v>6.1923629860794603E-2</v>
      </c>
      <c r="N23" s="3">
        <v>0.106301369863014</v>
      </c>
      <c r="O23" s="3">
        <v>5.9990899863498003E-2</v>
      </c>
    </row>
    <row r="24" spans="1:15" x14ac:dyDescent="0.3">
      <c r="A24" s="8" t="s">
        <v>14</v>
      </c>
      <c r="B24" s="2">
        <v>-5.6627164995442097E-2</v>
      </c>
      <c r="C24" s="2">
        <v>1.23299319727891E-2</v>
      </c>
      <c r="D24" s="2">
        <v>2.5657668664808501E-2</v>
      </c>
      <c r="E24" s="2">
        <v>5.0590030897516999E-2</v>
      </c>
      <c r="F24" s="2">
        <v>2.7000212600099199E-2</v>
      </c>
      <c r="G24" s="2">
        <v>6.79685343637869E-2</v>
      </c>
      <c r="H24" s="2">
        <v>5.2368029979970303E-2</v>
      </c>
      <c r="I24" s="2">
        <v>6.2287029930928599E-2</v>
      </c>
      <c r="J24" s="2">
        <v>7.6349554964744007E-2</v>
      </c>
      <c r="K24" s="2">
        <v>5.5576437738280603E-2</v>
      </c>
      <c r="L24" s="2">
        <v>5.3845762539424101E-2</v>
      </c>
      <c r="M24" s="2">
        <v>3.7047763859725302E-2</v>
      </c>
      <c r="N24" s="3">
        <v>0.24170616113744101</v>
      </c>
      <c r="O24" s="3">
        <v>0.56674567000911602</v>
      </c>
    </row>
    <row r="25" spans="1:15" x14ac:dyDescent="0.3">
      <c r="A25" s="8" t="s">
        <v>15</v>
      </c>
      <c r="B25" s="2">
        <v>-6.2865497076023402E-2</v>
      </c>
      <c r="C25" s="2">
        <v>-1.0920436817472699E-2</v>
      </c>
      <c r="D25" s="2">
        <v>2.2397476340694E-2</v>
      </c>
      <c r="E25" s="2">
        <v>4.3196544276457903E-3</v>
      </c>
      <c r="F25" s="2">
        <v>4.7926267281106001E-2</v>
      </c>
      <c r="G25" s="2">
        <v>0.12782175315156799</v>
      </c>
      <c r="H25" s="2">
        <v>9.7478554717962004E-2</v>
      </c>
      <c r="I25" s="2">
        <v>9.94789199431549E-2</v>
      </c>
      <c r="J25" s="2">
        <v>9.0478242137009904E-2</v>
      </c>
      <c r="K25" s="2">
        <v>5.8079810351639699E-2</v>
      </c>
      <c r="L25" s="2">
        <v>5.4518297236743798E-2</v>
      </c>
      <c r="M25" s="2">
        <v>4.7804532577903701E-2</v>
      </c>
      <c r="N25" s="3">
        <v>0.27488151658767801</v>
      </c>
      <c r="O25" s="3">
        <v>0.73040935672514595</v>
      </c>
    </row>
    <row r="26" spans="1:15" x14ac:dyDescent="0.3">
      <c r="A26" s="11" t="s">
        <v>16</v>
      </c>
      <c r="B26" s="3">
        <v>-1.79244647906288E-2</v>
      </c>
      <c r="C26" s="3">
        <v>8.4145944371133308E-3</v>
      </c>
      <c r="D26" s="3">
        <v>6.3390095510009901E-3</v>
      </c>
      <c r="E26" s="3">
        <v>7.3461116271215099E-3</v>
      </c>
      <c r="F26" s="3">
        <v>3.3696563285834E-3</v>
      </c>
      <c r="G26" s="3">
        <v>3.9247464536933403E-2</v>
      </c>
      <c r="H26" s="3">
        <v>3.4437299035369802E-2</v>
      </c>
      <c r="I26" s="3">
        <v>3.5420098846787498E-2</v>
      </c>
      <c r="J26" s="3">
        <v>5.0149352306329803E-2</v>
      </c>
      <c r="K26" s="3">
        <v>3.67628140990824E-2</v>
      </c>
      <c r="L26" s="3">
        <v>4.2269832078749299E-2</v>
      </c>
      <c r="M26" s="3">
        <v>4.72354497354497E-2</v>
      </c>
      <c r="N26" s="3">
        <v>0.18837903964215499</v>
      </c>
      <c r="O26" s="3">
        <v>0.33248619900363502</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136</v>
      </c>
    </row>
    <row r="2" spans="1:14" ht="15.6" x14ac:dyDescent="0.3">
      <c r="A2" s="12" t="s">
        <v>134</v>
      </c>
    </row>
    <row r="3" spans="1:14" ht="15.6" x14ac:dyDescent="0.3">
      <c r="A3" s="12" t="s">
        <v>55</v>
      </c>
    </row>
    <row r="4" spans="1:14" x14ac:dyDescent="0.3">
      <c r="A4" s="15"/>
    </row>
    <row r="5" spans="1:14" x14ac:dyDescent="0.3">
      <c r="A5" s="16" t="str">
        <f>HYPERLINK("#'Table of contents'!A30",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124</v>
      </c>
      <c r="C8" s="1">
        <v>106</v>
      </c>
      <c r="D8" s="1">
        <v>173</v>
      </c>
      <c r="E8" s="1">
        <v>209</v>
      </c>
      <c r="F8" s="1">
        <v>268</v>
      </c>
      <c r="G8" s="1">
        <v>299</v>
      </c>
      <c r="H8" s="1">
        <v>360</v>
      </c>
      <c r="I8" s="1">
        <v>385</v>
      </c>
      <c r="J8" s="1">
        <v>430</v>
      </c>
      <c r="K8" s="1">
        <v>391</v>
      </c>
      <c r="L8" s="1">
        <v>379</v>
      </c>
      <c r="M8" s="1">
        <v>380</v>
      </c>
      <c r="N8" s="1">
        <v>336</v>
      </c>
    </row>
    <row r="9" spans="1:14" x14ac:dyDescent="0.3">
      <c r="A9" s="7" t="s">
        <v>49</v>
      </c>
      <c r="B9" s="1">
        <v>20</v>
      </c>
      <c r="C9" s="1">
        <v>16</v>
      </c>
      <c r="D9" s="1">
        <v>28</v>
      </c>
      <c r="E9" s="1">
        <v>38</v>
      </c>
      <c r="F9" s="1">
        <v>43</v>
      </c>
      <c r="G9" s="1">
        <v>45</v>
      </c>
      <c r="H9" s="1">
        <v>46</v>
      </c>
      <c r="I9" s="1">
        <v>54</v>
      </c>
      <c r="J9" s="1">
        <v>68</v>
      </c>
      <c r="K9" s="1">
        <v>65</v>
      </c>
      <c r="L9" s="1">
        <v>61</v>
      </c>
      <c r="M9" s="1">
        <v>71</v>
      </c>
      <c r="N9" s="1">
        <v>71</v>
      </c>
    </row>
    <row r="10" spans="1:14" x14ac:dyDescent="0.3">
      <c r="A10" s="7" t="s">
        <v>50</v>
      </c>
      <c r="B10" s="1">
        <v>18</v>
      </c>
      <c r="C10" s="1">
        <v>19</v>
      </c>
      <c r="D10" s="1">
        <v>26</v>
      </c>
      <c r="E10" s="1">
        <v>35</v>
      </c>
      <c r="F10" s="1">
        <v>40</v>
      </c>
      <c r="G10" s="1">
        <v>48</v>
      </c>
      <c r="H10" s="1">
        <v>49</v>
      </c>
      <c r="I10" s="1">
        <v>55</v>
      </c>
      <c r="J10" s="1">
        <v>58</v>
      </c>
      <c r="K10" s="1">
        <v>64</v>
      </c>
      <c r="L10" s="1">
        <v>69</v>
      </c>
      <c r="M10" s="1">
        <v>62</v>
      </c>
      <c r="N10" s="1">
        <v>53</v>
      </c>
    </row>
    <row r="11" spans="1:14" x14ac:dyDescent="0.3">
      <c r="A11" s="7" t="s">
        <v>51</v>
      </c>
      <c r="B11" s="1">
        <v>348</v>
      </c>
      <c r="C11" s="1">
        <v>314</v>
      </c>
      <c r="D11" s="1">
        <v>630</v>
      </c>
      <c r="E11" s="1">
        <v>747</v>
      </c>
      <c r="F11" s="1">
        <v>969</v>
      </c>
      <c r="G11" s="1">
        <v>1046</v>
      </c>
      <c r="H11" s="1">
        <v>1048</v>
      </c>
      <c r="I11" s="1">
        <v>1148</v>
      </c>
      <c r="J11" s="1">
        <v>1202</v>
      </c>
      <c r="K11" s="1">
        <v>1192</v>
      </c>
      <c r="L11" s="1">
        <v>1189</v>
      </c>
      <c r="M11" s="1">
        <v>1243</v>
      </c>
      <c r="N11" s="1">
        <v>975</v>
      </c>
    </row>
    <row r="12" spans="1:14" x14ac:dyDescent="0.3">
      <c r="A12" s="7" t="s">
        <v>52</v>
      </c>
      <c r="B12" s="1">
        <v>15</v>
      </c>
      <c r="C12" s="1">
        <v>13</v>
      </c>
      <c r="D12" s="1">
        <v>25</v>
      </c>
      <c r="E12" s="1">
        <v>32</v>
      </c>
      <c r="F12" s="1">
        <v>40</v>
      </c>
      <c r="G12" s="1">
        <v>38</v>
      </c>
      <c r="H12" s="1">
        <v>44</v>
      </c>
      <c r="I12" s="1">
        <v>56</v>
      </c>
      <c r="J12" s="1">
        <v>62</v>
      </c>
      <c r="K12" s="1">
        <v>50</v>
      </c>
      <c r="L12" s="1">
        <v>50</v>
      </c>
      <c r="M12" s="1">
        <v>59</v>
      </c>
      <c r="N12" s="1">
        <v>44</v>
      </c>
    </row>
    <row r="13" spans="1:14" x14ac:dyDescent="0.3">
      <c r="A13" s="7" t="s">
        <v>53</v>
      </c>
      <c r="B13" s="1">
        <v>40</v>
      </c>
      <c r="C13" s="1">
        <v>36</v>
      </c>
      <c r="D13" s="1">
        <v>48</v>
      </c>
      <c r="E13" s="1">
        <v>50</v>
      </c>
      <c r="F13" s="1">
        <v>45</v>
      </c>
      <c r="G13" s="1">
        <v>51</v>
      </c>
      <c r="H13" s="1">
        <v>52</v>
      </c>
      <c r="I13" s="1">
        <v>51</v>
      </c>
      <c r="J13" s="1">
        <v>54</v>
      </c>
      <c r="K13" s="1">
        <v>51</v>
      </c>
      <c r="L13" s="1">
        <v>38</v>
      </c>
      <c r="M13" s="1">
        <v>41</v>
      </c>
      <c r="N13" s="1">
        <v>33</v>
      </c>
    </row>
    <row r="14" spans="1:14" x14ac:dyDescent="0.3">
      <c r="A14" s="10" t="s">
        <v>16</v>
      </c>
      <c r="B14" s="5">
        <v>565</v>
      </c>
      <c r="C14" s="5">
        <v>504</v>
      </c>
      <c r="D14" s="5">
        <v>930</v>
      </c>
      <c r="E14" s="5">
        <v>1111</v>
      </c>
      <c r="F14" s="5">
        <v>1405</v>
      </c>
      <c r="G14" s="5">
        <v>1527</v>
      </c>
      <c r="H14" s="5">
        <v>1599</v>
      </c>
      <c r="I14" s="5">
        <v>1749</v>
      </c>
      <c r="J14" s="5">
        <v>1874</v>
      </c>
      <c r="K14" s="5">
        <v>1813</v>
      </c>
      <c r="L14" s="5">
        <v>1786</v>
      </c>
      <c r="M14" s="5">
        <v>1856</v>
      </c>
      <c r="N14" s="5">
        <v>1512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0.21946902654867301</v>
      </c>
      <c r="C19" s="2">
        <v>0.21031746031745999</v>
      </c>
      <c r="D19" s="2">
        <v>0.18602150537634399</v>
      </c>
      <c r="E19" s="2">
        <v>0.18811881188118801</v>
      </c>
      <c r="F19" s="2">
        <v>0.190747330960854</v>
      </c>
      <c r="G19" s="2">
        <v>0.195808775376555</v>
      </c>
      <c r="H19" s="2">
        <v>0.22514071294559099</v>
      </c>
      <c r="I19" s="2">
        <v>0.22012578616352199</v>
      </c>
      <c r="J19" s="2">
        <v>0.22945570971184601</v>
      </c>
      <c r="K19" s="2">
        <v>0.21566464423607301</v>
      </c>
      <c r="L19" s="2">
        <v>0.212206047032475</v>
      </c>
      <c r="M19" s="2">
        <v>0.204741379310345</v>
      </c>
      <c r="N19" s="2">
        <v>0.22222222222222199</v>
      </c>
    </row>
    <row r="20" spans="1:15" x14ac:dyDescent="0.3">
      <c r="A20" s="8" t="s">
        <v>49</v>
      </c>
      <c r="B20" s="2">
        <v>3.5398230088495602E-2</v>
      </c>
      <c r="C20" s="2">
        <v>3.1746031746031703E-2</v>
      </c>
      <c r="D20" s="2">
        <v>3.0107526881720401E-2</v>
      </c>
      <c r="E20" s="2">
        <v>3.4203420342034198E-2</v>
      </c>
      <c r="F20" s="2">
        <v>3.0604982206405701E-2</v>
      </c>
      <c r="G20" s="2">
        <v>2.94695481335953E-2</v>
      </c>
      <c r="H20" s="2">
        <v>2.8767979987492202E-2</v>
      </c>
      <c r="I20" s="2">
        <v>3.08747855917667E-2</v>
      </c>
      <c r="J20" s="2">
        <v>3.6286019210245497E-2</v>
      </c>
      <c r="K20" s="2">
        <v>3.58521787093216E-2</v>
      </c>
      <c r="L20" s="2">
        <v>3.41545352743561E-2</v>
      </c>
      <c r="M20" s="2">
        <v>3.8254310344827597E-2</v>
      </c>
      <c r="N20" s="2">
        <v>4.6957671957671997E-2</v>
      </c>
    </row>
    <row r="21" spans="1:15" x14ac:dyDescent="0.3">
      <c r="A21" s="8" t="s">
        <v>50</v>
      </c>
      <c r="B21" s="2">
        <v>3.1858407079646003E-2</v>
      </c>
      <c r="C21" s="2">
        <v>3.7698412698412703E-2</v>
      </c>
      <c r="D21" s="2">
        <v>2.7956989247311801E-2</v>
      </c>
      <c r="E21" s="2">
        <v>3.1503150315031501E-2</v>
      </c>
      <c r="F21" s="2">
        <v>2.84697508896797E-2</v>
      </c>
      <c r="G21" s="2">
        <v>3.1434184675835003E-2</v>
      </c>
      <c r="H21" s="2">
        <v>3.06441525953721E-2</v>
      </c>
      <c r="I21" s="2">
        <v>3.1446540880503103E-2</v>
      </c>
      <c r="J21" s="2">
        <v>3.0949839914621101E-2</v>
      </c>
      <c r="K21" s="2">
        <v>3.5300606729178202E-2</v>
      </c>
      <c r="L21" s="2">
        <v>3.8633818589025801E-2</v>
      </c>
      <c r="M21" s="2">
        <v>3.3405172413793101E-2</v>
      </c>
      <c r="N21" s="2">
        <v>3.50529100529101E-2</v>
      </c>
    </row>
    <row r="22" spans="1:15" x14ac:dyDescent="0.3">
      <c r="A22" s="8" t="s">
        <v>51</v>
      </c>
      <c r="B22" s="2">
        <v>0.61592920353982294</v>
      </c>
      <c r="C22" s="2">
        <v>0.62301587301587302</v>
      </c>
      <c r="D22" s="2">
        <v>0.67741935483870996</v>
      </c>
      <c r="E22" s="2">
        <v>0.67236723672367205</v>
      </c>
      <c r="F22" s="2">
        <v>0.68967971530249095</v>
      </c>
      <c r="G22" s="2">
        <v>0.68500327439423703</v>
      </c>
      <c r="H22" s="2">
        <v>0.65540963101938698</v>
      </c>
      <c r="I22" s="2">
        <v>0.65637507146941099</v>
      </c>
      <c r="J22" s="2">
        <v>0.64140875133404496</v>
      </c>
      <c r="K22" s="2">
        <v>0.65747380033094305</v>
      </c>
      <c r="L22" s="2">
        <v>0.66573348264277699</v>
      </c>
      <c r="M22" s="2">
        <v>0.66971982758620696</v>
      </c>
      <c r="N22" s="2">
        <v>0.64484126984126999</v>
      </c>
    </row>
    <row r="23" spans="1:15" x14ac:dyDescent="0.3">
      <c r="A23" s="8" t="s">
        <v>52</v>
      </c>
      <c r="B23" s="2">
        <v>2.6548672566371698E-2</v>
      </c>
      <c r="C23" s="2">
        <v>2.5793650793650799E-2</v>
      </c>
      <c r="D23" s="2">
        <v>2.68817204301075E-2</v>
      </c>
      <c r="E23" s="2">
        <v>2.8802880288028802E-2</v>
      </c>
      <c r="F23" s="2">
        <v>2.84697508896797E-2</v>
      </c>
      <c r="G23" s="2">
        <v>2.48853962017027E-2</v>
      </c>
      <c r="H23" s="2">
        <v>2.7517198248905601E-2</v>
      </c>
      <c r="I23" s="2">
        <v>3.2018296169239603E-2</v>
      </c>
      <c r="J23" s="2">
        <v>3.30843116328709E-2</v>
      </c>
      <c r="K23" s="2">
        <v>2.7578599007170398E-2</v>
      </c>
      <c r="L23" s="2">
        <v>2.7995520716685301E-2</v>
      </c>
      <c r="M23" s="2">
        <v>3.1788793103448301E-2</v>
      </c>
      <c r="N23" s="2">
        <v>2.9100529100529099E-2</v>
      </c>
    </row>
    <row r="24" spans="1:15" x14ac:dyDescent="0.3">
      <c r="A24" s="8" t="s">
        <v>53</v>
      </c>
      <c r="B24" s="2">
        <v>7.0796460176991094E-2</v>
      </c>
      <c r="C24" s="2">
        <v>7.1428571428571397E-2</v>
      </c>
      <c r="D24" s="2">
        <v>5.16129032258065E-2</v>
      </c>
      <c r="E24" s="2">
        <v>4.5004500450044997E-2</v>
      </c>
      <c r="F24" s="2">
        <v>3.2028469750889701E-2</v>
      </c>
      <c r="G24" s="2">
        <v>3.3398821218074699E-2</v>
      </c>
      <c r="H24" s="2">
        <v>3.2520325203252001E-2</v>
      </c>
      <c r="I24" s="2">
        <v>2.9159519725557501E-2</v>
      </c>
      <c r="J24" s="2">
        <v>2.8815368196371399E-2</v>
      </c>
      <c r="K24" s="2">
        <v>2.81301709873138E-2</v>
      </c>
      <c r="L24" s="2">
        <v>2.1276595744680899E-2</v>
      </c>
      <c r="M24" s="2">
        <v>2.2090517241379299E-2</v>
      </c>
      <c r="N24" s="2">
        <v>2.18253968253968E-2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-0.14516129032258099</v>
      </c>
      <c r="C29" s="2">
        <v>0.63207547169811296</v>
      </c>
      <c r="D29" s="2">
        <v>0.20809248554913301</v>
      </c>
      <c r="E29" s="2">
        <v>0.28229665071770299</v>
      </c>
      <c r="F29" s="2">
        <v>0.115671641791045</v>
      </c>
      <c r="G29" s="2">
        <v>0.20401337792642099</v>
      </c>
      <c r="H29" s="2">
        <v>6.9444444444444406E-2</v>
      </c>
      <c r="I29" s="2">
        <v>0.11688311688311701</v>
      </c>
      <c r="J29" s="2">
        <v>-9.0697674418604698E-2</v>
      </c>
      <c r="K29" s="2">
        <v>-3.0690537084398999E-2</v>
      </c>
      <c r="L29" s="2">
        <v>2.6385224274406301E-3</v>
      </c>
      <c r="M29" s="2">
        <v>-0.115789473684211</v>
      </c>
      <c r="N29" s="3">
        <v>-0.21860465116279101</v>
      </c>
      <c r="O29" s="3">
        <v>1.7096774193548401</v>
      </c>
    </row>
    <row r="30" spans="1:15" x14ac:dyDescent="0.3">
      <c r="A30" s="8" t="s">
        <v>49</v>
      </c>
      <c r="B30" s="2">
        <v>-0.2</v>
      </c>
      <c r="C30" s="2">
        <v>0.75</v>
      </c>
      <c r="D30" s="2">
        <v>0.35714285714285698</v>
      </c>
      <c r="E30" s="2">
        <v>0.13157894736842099</v>
      </c>
      <c r="F30" s="2">
        <v>4.6511627906976702E-2</v>
      </c>
      <c r="G30" s="2">
        <v>2.2222222222222199E-2</v>
      </c>
      <c r="H30" s="2">
        <v>0.173913043478261</v>
      </c>
      <c r="I30" s="2">
        <v>0.25925925925925902</v>
      </c>
      <c r="J30" s="2">
        <v>-4.4117647058823498E-2</v>
      </c>
      <c r="K30" s="2">
        <v>-6.15384615384615E-2</v>
      </c>
      <c r="L30" s="2">
        <v>0.16393442622950799</v>
      </c>
      <c r="M30" s="2">
        <v>0</v>
      </c>
      <c r="N30" s="3">
        <v>4.4117647058823498E-2</v>
      </c>
      <c r="O30" s="3">
        <v>2.5499999999999998</v>
      </c>
    </row>
    <row r="31" spans="1:15" x14ac:dyDescent="0.3">
      <c r="A31" s="8" t="s">
        <v>50</v>
      </c>
      <c r="B31" s="2">
        <v>5.5555555555555601E-2</v>
      </c>
      <c r="C31" s="2">
        <v>0.36842105263157898</v>
      </c>
      <c r="D31" s="2">
        <v>0.34615384615384598</v>
      </c>
      <c r="E31" s="2">
        <v>0.14285714285714299</v>
      </c>
      <c r="F31" s="2">
        <v>0.2</v>
      </c>
      <c r="G31" s="2">
        <v>2.0833333333333301E-2</v>
      </c>
      <c r="H31" s="2">
        <v>0.122448979591837</v>
      </c>
      <c r="I31" s="2">
        <v>5.4545454545454501E-2</v>
      </c>
      <c r="J31" s="2">
        <v>0.10344827586206901</v>
      </c>
      <c r="K31" s="2">
        <v>7.8125E-2</v>
      </c>
      <c r="L31" s="2">
        <v>-0.101449275362319</v>
      </c>
      <c r="M31" s="2">
        <v>-0.14516129032258099</v>
      </c>
      <c r="N31" s="3">
        <v>-8.6206896551724102E-2</v>
      </c>
      <c r="O31" s="3">
        <v>1.94444444444444</v>
      </c>
    </row>
    <row r="32" spans="1:15" x14ac:dyDescent="0.3">
      <c r="A32" s="8" t="s">
        <v>51</v>
      </c>
      <c r="B32" s="2">
        <v>-9.7701149425287404E-2</v>
      </c>
      <c r="C32" s="2">
        <v>1.0063694267515899</v>
      </c>
      <c r="D32" s="2">
        <v>0.185714285714286</v>
      </c>
      <c r="E32" s="2">
        <v>0.29718875502008002</v>
      </c>
      <c r="F32" s="2">
        <v>7.9463364293085703E-2</v>
      </c>
      <c r="G32" s="2">
        <v>1.9120458891013401E-3</v>
      </c>
      <c r="H32" s="2">
        <v>9.5419847328244295E-2</v>
      </c>
      <c r="I32" s="2">
        <v>4.7038327526132399E-2</v>
      </c>
      <c r="J32" s="2">
        <v>-8.3194675540765404E-3</v>
      </c>
      <c r="K32" s="2">
        <v>-2.5167785234899301E-3</v>
      </c>
      <c r="L32" s="2">
        <v>4.5416316232127801E-2</v>
      </c>
      <c r="M32" s="2">
        <v>-0.215607401448109</v>
      </c>
      <c r="N32" s="3">
        <v>-0.18885191347753699</v>
      </c>
      <c r="O32" s="3">
        <v>1.80172413793103</v>
      </c>
    </row>
    <row r="33" spans="1:15" x14ac:dyDescent="0.3">
      <c r="A33" s="8" t="s">
        <v>52</v>
      </c>
      <c r="B33" s="2">
        <v>-0.133333333333333</v>
      </c>
      <c r="C33" s="2">
        <v>0.92307692307692302</v>
      </c>
      <c r="D33" s="2">
        <v>0.28000000000000003</v>
      </c>
      <c r="E33" s="2">
        <v>0.25</v>
      </c>
      <c r="F33" s="2">
        <v>-0.05</v>
      </c>
      <c r="G33" s="2">
        <v>0.157894736842105</v>
      </c>
      <c r="H33" s="2">
        <v>0.27272727272727298</v>
      </c>
      <c r="I33" s="2">
        <v>0.107142857142857</v>
      </c>
      <c r="J33" s="2">
        <v>-0.19354838709677399</v>
      </c>
      <c r="K33" s="2">
        <v>0</v>
      </c>
      <c r="L33" s="2">
        <v>0.18</v>
      </c>
      <c r="M33" s="2">
        <v>-0.25423728813559299</v>
      </c>
      <c r="N33" s="3">
        <v>-0.29032258064516098</v>
      </c>
      <c r="O33" s="3">
        <v>1.93333333333333</v>
      </c>
    </row>
    <row r="34" spans="1:15" x14ac:dyDescent="0.3">
      <c r="A34" s="8" t="s">
        <v>53</v>
      </c>
      <c r="B34" s="2">
        <v>-0.1</v>
      </c>
      <c r="C34" s="2">
        <v>0.33333333333333298</v>
      </c>
      <c r="D34" s="2">
        <v>4.1666666666666699E-2</v>
      </c>
      <c r="E34" s="2">
        <v>-0.1</v>
      </c>
      <c r="F34" s="2">
        <v>0.133333333333333</v>
      </c>
      <c r="G34" s="2">
        <v>1.9607843137254902E-2</v>
      </c>
      <c r="H34" s="2">
        <v>-1.9230769230769201E-2</v>
      </c>
      <c r="I34" s="2">
        <v>5.8823529411764698E-2</v>
      </c>
      <c r="J34" s="2">
        <v>-5.5555555555555601E-2</v>
      </c>
      <c r="K34" s="2">
        <v>-0.25490196078431399</v>
      </c>
      <c r="L34" s="2">
        <v>7.8947368421052599E-2</v>
      </c>
      <c r="M34" s="2">
        <v>-0.19512195121951201</v>
      </c>
      <c r="N34" s="3">
        <v>-0.38888888888888901</v>
      </c>
      <c r="O34" s="3">
        <v>-0.17499999999999999</v>
      </c>
    </row>
    <row r="35" spans="1:15" x14ac:dyDescent="0.3">
      <c r="A35" s="11" t="s">
        <v>16</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-3.2550693703308403E-2</v>
      </c>
      <c r="K35" s="3">
        <v>-1.4892443463872E-2</v>
      </c>
      <c r="L35" s="3">
        <v>3.9193729003359497E-2</v>
      </c>
      <c r="M35" s="3">
        <v>-0.18534482758620699</v>
      </c>
      <c r="N35" s="3">
        <v>-0.19316969050160099</v>
      </c>
      <c r="O35" s="3">
        <v>1.67610619469027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137</v>
      </c>
    </row>
    <row r="2" spans="1:14" ht="15.6" x14ac:dyDescent="0.3">
      <c r="A2" s="12" t="s">
        <v>134</v>
      </c>
    </row>
    <row r="3" spans="1:14" ht="15.6" x14ac:dyDescent="0.3">
      <c r="A3" s="12" t="s">
        <v>59</v>
      </c>
    </row>
    <row r="4" spans="1:14" x14ac:dyDescent="0.3">
      <c r="A4" s="15"/>
    </row>
    <row r="5" spans="1:14" x14ac:dyDescent="0.3">
      <c r="A5" s="16" t="str">
        <f>HYPERLINK("#'Table of contents'!A31",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427</v>
      </c>
      <c r="C8" s="1">
        <v>388</v>
      </c>
      <c r="D8" s="1">
        <v>741</v>
      </c>
      <c r="E8" s="1">
        <v>860</v>
      </c>
      <c r="F8" s="1">
        <v>1126</v>
      </c>
      <c r="G8" s="1">
        <v>1234</v>
      </c>
      <c r="H8" s="1">
        <v>1228</v>
      </c>
      <c r="I8" s="1">
        <v>1336</v>
      </c>
      <c r="J8" s="1">
        <v>1400</v>
      </c>
      <c r="K8" s="1">
        <v>1385</v>
      </c>
      <c r="L8" s="1">
        <v>1390</v>
      </c>
      <c r="M8" s="1">
        <v>1445</v>
      </c>
      <c r="N8" s="1">
        <v>1145</v>
      </c>
    </row>
    <row r="9" spans="1:14" x14ac:dyDescent="0.3">
      <c r="A9" s="7" t="s">
        <v>57</v>
      </c>
      <c r="B9" s="1">
        <v>138</v>
      </c>
      <c r="C9" s="1">
        <v>116</v>
      </c>
      <c r="D9" s="1">
        <v>189</v>
      </c>
      <c r="E9" s="1">
        <v>251</v>
      </c>
      <c r="F9" s="1">
        <v>279</v>
      </c>
      <c r="G9" s="1">
        <v>293</v>
      </c>
      <c r="H9" s="1">
        <v>371</v>
      </c>
      <c r="I9" s="1">
        <v>413</v>
      </c>
      <c r="J9" s="1">
        <v>474</v>
      </c>
      <c r="K9" s="1">
        <v>428</v>
      </c>
      <c r="L9" s="1">
        <v>396</v>
      </c>
      <c r="M9" s="1">
        <v>411</v>
      </c>
      <c r="N9" s="1">
        <v>367</v>
      </c>
    </row>
    <row r="10" spans="1:14" x14ac:dyDescent="0.3">
      <c r="A10" s="10" t="s">
        <v>16</v>
      </c>
      <c r="B10" s="5">
        <v>565</v>
      </c>
      <c r="C10" s="5">
        <v>504</v>
      </c>
      <c r="D10" s="5">
        <v>930</v>
      </c>
      <c r="E10" s="5">
        <v>1111</v>
      </c>
      <c r="F10" s="5">
        <v>1405</v>
      </c>
      <c r="G10" s="5">
        <v>1527</v>
      </c>
      <c r="H10" s="5">
        <v>1599</v>
      </c>
      <c r="I10" s="5">
        <v>1749</v>
      </c>
      <c r="J10" s="5">
        <v>1874</v>
      </c>
      <c r="K10" s="5">
        <v>1813</v>
      </c>
      <c r="L10" s="5">
        <v>1786</v>
      </c>
      <c r="M10" s="5">
        <v>1856</v>
      </c>
      <c r="N10" s="5">
        <v>1512</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0.75575221238938095</v>
      </c>
      <c r="C15" s="2">
        <v>0.76984126984126999</v>
      </c>
      <c r="D15" s="2">
        <v>0.79677419354838697</v>
      </c>
      <c r="E15" s="2">
        <v>0.77407740774077405</v>
      </c>
      <c r="F15" s="2">
        <v>0.801423487544484</v>
      </c>
      <c r="G15" s="2">
        <v>0.80812049770792405</v>
      </c>
      <c r="H15" s="2">
        <v>0.76797998749218299</v>
      </c>
      <c r="I15" s="2">
        <v>0.76386506575185797</v>
      </c>
      <c r="J15" s="2">
        <v>0.747065101387407</v>
      </c>
      <c r="K15" s="2">
        <v>0.76392719249862095</v>
      </c>
      <c r="L15" s="2">
        <v>0.77827547592385204</v>
      </c>
      <c r="M15" s="2">
        <v>0.77855603448275901</v>
      </c>
      <c r="N15" s="2">
        <v>0.75727513227513199</v>
      </c>
    </row>
    <row r="16" spans="1:14" x14ac:dyDescent="0.3">
      <c r="A16" s="8" t="s">
        <v>57</v>
      </c>
      <c r="B16" s="2">
        <v>0.24424778761061899</v>
      </c>
      <c r="C16" s="2">
        <v>0.23015873015873001</v>
      </c>
      <c r="D16" s="2">
        <v>0.20322580645161301</v>
      </c>
      <c r="E16" s="2">
        <v>0.22592259225922601</v>
      </c>
      <c r="F16" s="2">
        <v>0.198576512455516</v>
      </c>
      <c r="G16" s="2">
        <v>0.19187950229207601</v>
      </c>
      <c r="H16" s="2">
        <v>0.23202001250781701</v>
      </c>
      <c r="I16" s="2">
        <v>0.236134934248142</v>
      </c>
      <c r="J16" s="2">
        <v>0.252934898612593</v>
      </c>
      <c r="K16" s="2">
        <v>0.23607280750137899</v>
      </c>
      <c r="L16" s="2">
        <v>0.22172452407614801</v>
      </c>
      <c r="M16" s="2">
        <v>0.22144396551724099</v>
      </c>
      <c r="N16" s="2">
        <v>0.24272486772486801</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-9.1334894613583101E-2</v>
      </c>
      <c r="C21" s="2">
        <v>0.90979381443299001</v>
      </c>
      <c r="D21" s="2">
        <v>0.16059379217274</v>
      </c>
      <c r="E21" s="2">
        <v>0.30930232558139498</v>
      </c>
      <c r="F21" s="2">
        <v>9.59147424511545E-2</v>
      </c>
      <c r="G21" s="2">
        <v>-4.8622366288492702E-3</v>
      </c>
      <c r="H21" s="2">
        <v>8.7947882736156294E-2</v>
      </c>
      <c r="I21" s="2">
        <v>4.7904191616766498E-2</v>
      </c>
      <c r="J21" s="2">
        <v>-1.0714285714285701E-2</v>
      </c>
      <c r="K21" s="2">
        <v>3.6101083032491002E-3</v>
      </c>
      <c r="L21" s="2">
        <v>3.9568345323740997E-2</v>
      </c>
      <c r="M21" s="2">
        <v>-0.207612456747405</v>
      </c>
      <c r="N21" s="3">
        <v>-0.182142857142857</v>
      </c>
      <c r="O21" s="3">
        <v>1.6814988290398101</v>
      </c>
    </row>
    <row r="22" spans="1:15" x14ac:dyDescent="0.3">
      <c r="A22" s="8" t="s">
        <v>57</v>
      </c>
      <c r="B22" s="2">
        <v>-0.15942028985507201</v>
      </c>
      <c r="C22" s="2">
        <v>0.62931034482758597</v>
      </c>
      <c r="D22" s="2">
        <v>0.32804232804232802</v>
      </c>
      <c r="E22" s="2">
        <v>0.111553784860558</v>
      </c>
      <c r="F22" s="2">
        <v>5.01792114695341E-2</v>
      </c>
      <c r="G22" s="2">
        <v>0.26621160409556299</v>
      </c>
      <c r="H22" s="2">
        <v>0.113207547169811</v>
      </c>
      <c r="I22" s="2">
        <v>0.14769975786924899</v>
      </c>
      <c r="J22" s="2">
        <v>-9.7046413502109699E-2</v>
      </c>
      <c r="K22" s="2">
        <v>-7.4766355140186896E-2</v>
      </c>
      <c r="L22" s="2">
        <v>3.7878787878787901E-2</v>
      </c>
      <c r="M22" s="2">
        <v>-0.10705596107055999</v>
      </c>
      <c r="N22" s="3">
        <v>-0.22573839662447301</v>
      </c>
      <c r="O22" s="3">
        <v>1.6594202898550701</v>
      </c>
    </row>
    <row r="23" spans="1:15" x14ac:dyDescent="0.3">
      <c r="A23" s="11" t="s">
        <v>16</v>
      </c>
      <c r="B23" s="3">
        <v>-0.107964601769912</v>
      </c>
      <c r="C23" s="3">
        <v>0.84523809523809501</v>
      </c>
      <c r="D23" s="3">
        <v>0.19462365591397801</v>
      </c>
      <c r="E23" s="3">
        <v>0.26462646264626499</v>
      </c>
      <c r="F23" s="3">
        <v>8.6832740213523094E-2</v>
      </c>
      <c r="G23" s="3">
        <v>4.7151277013752498E-2</v>
      </c>
      <c r="H23" s="3">
        <v>9.3808630393996201E-2</v>
      </c>
      <c r="I23" s="3">
        <v>7.1469411092052598E-2</v>
      </c>
      <c r="J23" s="3">
        <v>-3.2550693703308403E-2</v>
      </c>
      <c r="K23" s="3">
        <v>-1.4892443463872E-2</v>
      </c>
      <c r="L23" s="3">
        <v>3.9193729003359497E-2</v>
      </c>
      <c r="M23" s="3">
        <v>-0.18534482758620699</v>
      </c>
      <c r="N23" s="3">
        <v>-0.19316969050160099</v>
      </c>
      <c r="O23" s="3">
        <v>1.67610619469027</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138</v>
      </c>
    </row>
    <row r="2" spans="1:14" ht="15.6" x14ac:dyDescent="0.3">
      <c r="A2" s="12" t="s">
        <v>134</v>
      </c>
    </row>
    <row r="3" spans="1:14" ht="15.6" x14ac:dyDescent="0.3">
      <c r="A3" s="12" t="s">
        <v>47</v>
      </c>
    </row>
    <row r="4" spans="1:14" ht="15.6" x14ac:dyDescent="0.3">
      <c r="A4" s="12" t="s">
        <v>33</v>
      </c>
    </row>
    <row r="5" spans="1:14" x14ac:dyDescent="0.3">
      <c r="A5" s="16" t="str">
        <f>HYPERLINK("#'Table of contents'!A32",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25</v>
      </c>
      <c r="C8" s="1">
        <v>12</v>
      </c>
      <c r="D8" s="1">
        <v>139</v>
      </c>
      <c r="E8" s="1">
        <v>160</v>
      </c>
      <c r="F8" s="1">
        <v>242</v>
      </c>
      <c r="G8" s="1">
        <v>237</v>
      </c>
      <c r="H8" s="1">
        <v>202</v>
      </c>
      <c r="I8" s="1">
        <v>206</v>
      </c>
      <c r="J8" s="1">
        <v>190</v>
      </c>
      <c r="K8" s="1">
        <v>162</v>
      </c>
      <c r="L8" s="1">
        <v>133</v>
      </c>
      <c r="M8" s="1">
        <v>145</v>
      </c>
      <c r="N8" s="1">
        <v>32</v>
      </c>
    </row>
    <row r="9" spans="1:14" x14ac:dyDescent="0.3">
      <c r="A9" s="7" t="s">
        <v>61</v>
      </c>
      <c r="B9" s="1">
        <v>209</v>
      </c>
      <c r="C9" s="1">
        <v>208</v>
      </c>
      <c r="D9" s="1">
        <v>279</v>
      </c>
      <c r="E9" s="1">
        <v>350</v>
      </c>
      <c r="F9" s="1">
        <v>414</v>
      </c>
      <c r="G9" s="1">
        <v>469</v>
      </c>
      <c r="H9" s="1">
        <v>516</v>
      </c>
      <c r="I9" s="1">
        <v>579</v>
      </c>
      <c r="J9" s="1">
        <v>641</v>
      </c>
      <c r="K9" s="1">
        <v>653</v>
      </c>
      <c r="L9" s="1">
        <v>684</v>
      </c>
      <c r="M9" s="1">
        <v>718</v>
      </c>
      <c r="N9" s="1">
        <v>663</v>
      </c>
    </row>
    <row r="10" spans="1:14" x14ac:dyDescent="0.3">
      <c r="A10" s="7" t="s">
        <v>62</v>
      </c>
      <c r="B10" s="1">
        <v>10</v>
      </c>
      <c r="C10" s="1">
        <v>6</v>
      </c>
      <c r="D10" s="1">
        <v>21</v>
      </c>
      <c r="E10" s="1">
        <v>25</v>
      </c>
      <c r="F10" s="1">
        <v>44</v>
      </c>
      <c r="G10" s="1">
        <v>48</v>
      </c>
      <c r="H10" s="1">
        <v>54</v>
      </c>
      <c r="I10" s="1">
        <v>56</v>
      </c>
      <c r="J10" s="1">
        <v>68</v>
      </c>
      <c r="K10" s="1">
        <v>65</v>
      </c>
      <c r="L10" s="1">
        <v>52</v>
      </c>
      <c r="M10" s="1">
        <v>53</v>
      </c>
      <c r="N10" s="1">
        <v>54</v>
      </c>
    </row>
    <row r="11" spans="1:14" x14ac:dyDescent="0.3">
      <c r="A11" s="7" t="s">
        <v>63</v>
      </c>
      <c r="B11" s="1">
        <v>20</v>
      </c>
      <c r="C11" s="1">
        <v>19</v>
      </c>
      <c r="D11" s="1">
        <v>110</v>
      </c>
      <c r="E11" s="1">
        <v>129</v>
      </c>
      <c r="F11" s="1">
        <v>177</v>
      </c>
      <c r="G11" s="1">
        <v>174</v>
      </c>
      <c r="H11" s="1">
        <v>150</v>
      </c>
      <c r="I11" s="1">
        <v>179</v>
      </c>
      <c r="J11" s="1">
        <v>172</v>
      </c>
      <c r="K11" s="1">
        <v>128</v>
      </c>
      <c r="L11" s="1">
        <v>97</v>
      </c>
      <c r="M11" s="1">
        <v>103</v>
      </c>
      <c r="N11" s="1">
        <v>19</v>
      </c>
    </row>
    <row r="12" spans="1:14" x14ac:dyDescent="0.3">
      <c r="A12" s="7" t="s">
        <v>64</v>
      </c>
      <c r="B12" s="1">
        <v>265</v>
      </c>
      <c r="C12" s="1">
        <v>222</v>
      </c>
      <c r="D12" s="1">
        <v>316</v>
      </c>
      <c r="E12" s="1">
        <v>360</v>
      </c>
      <c r="F12" s="1">
        <v>436</v>
      </c>
      <c r="G12" s="1">
        <v>498</v>
      </c>
      <c r="H12" s="1">
        <v>560</v>
      </c>
      <c r="I12" s="1">
        <v>604</v>
      </c>
      <c r="J12" s="1">
        <v>689</v>
      </c>
      <c r="K12" s="1">
        <v>695</v>
      </c>
      <c r="L12" s="1">
        <v>706</v>
      </c>
      <c r="M12" s="1">
        <v>730</v>
      </c>
      <c r="N12" s="1">
        <v>641</v>
      </c>
    </row>
    <row r="13" spans="1:14" x14ac:dyDescent="0.3">
      <c r="A13" s="7" t="s">
        <v>65</v>
      </c>
      <c r="B13" s="1">
        <v>36</v>
      </c>
      <c r="C13" s="1">
        <v>37</v>
      </c>
      <c r="D13" s="1">
        <v>65</v>
      </c>
      <c r="E13" s="1">
        <v>87</v>
      </c>
      <c r="F13" s="1">
        <v>92</v>
      </c>
      <c r="G13" s="1">
        <v>101</v>
      </c>
      <c r="H13" s="1">
        <v>117</v>
      </c>
      <c r="I13" s="1">
        <v>125</v>
      </c>
      <c r="J13" s="1">
        <v>114</v>
      </c>
      <c r="K13" s="1">
        <v>110</v>
      </c>
      <c r="L13" s="1">
        <v>114</v>
      </c>
      <c r="M13" s="1">
        <v>107</v>
      </c>
      <c r="N13" s="1">
        <v>103</v>
      </c>
    </row>
    <row r="14" spans="1:14" x14ac:dyDescent="0.3">
      <c r="A14" s="10" t="s">
        <v>16</v>
      </c>
      <c r="B14" s="5">
        <v>565</v>
      </c>
      <c r="C14" s="5">
        <v>504</v>
      </c>
      <c r="D14" s="5">
        <v>930</v>
      </c>
      <c r="E14" s="5">
        <v>1111</v>
      </c>
      <c r="F14" s="5">
        <v>1405</v>
      </c>
      <c r="G14" s="5">
        <v>1527</v>
      </c>
      <c r="H14" s="5">
        <v>1599</v>
      </c>
      <c r="I14" s="5">
        <v>1749</v>
      </c>
      <c r="J14" s="5">
        <v>1874</v>
      </c>
      <c r="K14" s="5">
        <v>1813</v>
      </c>
      <c r="L14" s="5">
        <v>1786</v>
      </c>
      <c r="M14" s="5">
        <v>1856</v>
      </c>
      <c r="N14" s="5">
        <v>1512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0.102459016393443</v>
      </c>
      <c r="C19" s="2">
        <v>5.3097345132743397E-2</v>
      </c>
      <c r="D19" s="2">
        <v>0.31662870159453299</v>
      </c>
      <c r="E19" s="2">
        <v>0.29906542056074797</v>
      </c>
      <c r="F19" s="2">
        <v>0.34571428571428597</v>
      </c>
      <c r="G19" s="2">
        <v>0.31432360742705601</v>
      </c>
      <c r="H19" s="2">
        <v>0.261658031088083</v>
      </c>
      <c r="I19" s="2">
        <v>0.24494649227110599</v>
      </c>
      <c r="J19" s="2">
        <v>0.21134593993325901</v>
      </c>
      <c r="K19" s="2">
        <v>0.184090909090909</v>
      </c>
      <c r="L19" s="2">
        <v>0.153049482163406</v>
      </c>
      <c r="M19" s="2">
        <v>0.158296943231441</v>
      </c>
      <c r="N19" s="2">
        <v>4.2723631508678202E-2</v>
      </c>
    </row>
    <row r="20" spans="1:15" x14ac:dyDescent="0.3">
      <c r="A20" s="8" t="s">
        <v>61</v>
      </c>
      <c r="B20" s="2">
        <v>0.85655737704918</v>
      </c>
      <c r="C20" s="2">
        <v>0.92035398230088505</v>
      </c>
      <c r="D20" s="2">
        <v>0.63553530751708398</v>
      </c>
      <c r="E20" s="2">
        <v>0.65420560747663503</v>
      </c>
      <c r="F20" s="2">
        <v>0.59142857142857097</v>
      </c>
      <c r="G20" s="2">
        <v>0.62201591511936305</v>
      </c>
      <c r="H20" s="2">
        <v>0.66839378238341995</v>
      </c>
      <c r="I20" s="2">
        <v>0.68846611177170003</v>
      </c>
      <c r="J20" s="2">
        <v>0.71301446051168005</v>
      </c>
      <c r="K20" s="2">
        <v>0.74204545454545501</v>
      </c>
      <c r="L20" s="2">
        <v>0.78711162255466005</v>
      </c>
      <c r="M20" s="2">
        <v>0.78384279475982499</v>
      </c>
      <c r="N20" s="2">
        <v>0.88518024032042697</v>
      </c>
    </row>
    <row r="21" spans="1:15" x14ac:dyDescent="0.3">
      <c r="A21" s="8" t="s">
        <v>62</v>
      </c>
      <c r="B21" s="2">
        <v>4.0983606557376998E-2</v>
      </c>
      <c r="C21" s="2">
        <v>2.6548672566371698E-2</v>
      </c>
      <c r="D21" s="2">
        <v>4.7835990888382703E-2</v>
      </c>
      <c r="E21" s="2">
        <v>4.67289719626168E-2</v>
      </c>
      <c r="F21" s="2">
        <v>6.2857142857142903E-2</v>
      </c>
      <c r="G21" s="2">
        <v>6.3660477453580902E-2</v>
      </c>
      <c r="H21" s="2">
        <v>6.9948186528497394E-2</v>
      </c>
      <c r="I21" s="2">
        <v>6.6587395957193804E-2</v>
      </c>
      <c r="J21" s="2">
        <v>7.5639599555061193E-2</v>
      </c>
      <c r="K21" s="2">
        <v>7.3863636363636395E-2</v>
      </c>
      <c r="L21" s="2">
        <v>5.9838895281933299E-2</v>
      </c>
      <c r="M21" s="2">
        <v>5.78602620087336E-2</v>
      </c>
      <c r="N21" s="2">
        <v>7.2096128170894502E-2</v>
      </c>
    </row>
    <row r="22" spans="1:15" x14ac:dyDescent="0.3">
      <c r="A22" s="8" t="s">
        <v>63</v>
      </c>
      <c r="B22" s="2">
        <v>6.2305295950155798E-2</v>
      </c>
      <c r="C22" s="2">
        <v>6.83453237410072E-2</v>
      </c>
      <c r="D22" s="2">
        <v>0.224032586558045</v>
      </c>
      <c r="E22" s="2">
        <v>0.22395833333333301</v>
      </c>
      <c r="F22" s="2">
        <v>0.25106382978723402</v>
      </c>
      <c r="G22" s="2">
        <v>0.22509702457955999</v>
      </c>
      <c r="H22" s="2">
        <v>0.18137847642079799</v>
      </c>
      <c r="I22" s="2">
        <v>0.19713656387665199</v>
      </c>
      <c r="J22" s="2">
        <v>0.17641025641025601</v>
      </c>
      <c r="K22" s="2">
        <v>0.13719185423365499</v>
      </c>
      <c r="L22" s="2">
        <v>0.105779716466739</v>
      </c>
      <c r="M22" s="2">
        <v>0.109574468085106</v>
      </c>
      <c r="N22" s="2">
        <v>2.49017038007864E-2</v>
      </c>
    </row>
    <row r="23" spans="1:15" x14ac:dyDescent="0.3">
      <c r="A23" s="8" t="s">
        <v>64</v>
      </c>
      <c r="B23" s="2">
        <v>0.82554517133956395</v>
      </c>
      <c r="C23" s="2">
        <v>0.79856115107913705</v>
      </c>
      <c r="D23" s="2">
        <v>0.64358452138492905</v>
      </c>
      <c r="E23" s="2">
        <v>0.625</v>
      </c>
      <c r="F23" s="2">
        <v>0.61843971631205696</v>
      </c>
      <c r="G23" s="2">
        <v>0.64424320827943105</v>
      </c>
      <c r="H23" s="2">
        <v>0.67714631197097896</v>
      </c>
      <c r="I23" s="2">
        <v>0.66519823788546295</v>
      </c>
      <c r="J23" s="2">
        <v>0.706666666666667</v>
      </c>
      <c r="K23" s="2">
        <v>0.744908896034298</v>
      </c>
      <c r="L23" s="2">
        <v>0.76990185387131904</v>
      </c>
      <c r="M23" s="2">
        <v>0.77659574468085102</v>
      </c>
      <c r="N23" s="2">
        <v>0.84010484927916096</v>
      </c>
    </row>
    <row r="24" spans="1:15" x14ac:dyDescent="0.3">
      <c r="A24" s="8" t="s">
        <v>65</v>
      </c>
      <c r="B24" s="2">
        <v>0.11214953271028</v>
      </c>
      <c r="C24" s="2">
        <v>0.13309352517985601</v>
      </c>
      <c r="D24" s="2">
        <v>0.132382892057026</v>
      </c>
      <c r="E24" s="2">
        <v>0.15104166666666699</v>
      </c>
      <c r="F24" s="2">
        <v>0.13049645390070899</v>
      </c>
      <c r="G24" s="2">
        <v>0.13065976714100899</v>
      </c>
      <c r="H24" s="2">
        <v>0.14147521160822199</v>
      </c>
      <c r="I24" s="2">
        <v>0.13766519823788501</v>
      </c>
      <c r="J24" s="2">
        <v>0.116923076923077</v>
      </c>
      <c r="K24" s="2">
        <v>0.117899249732047</v>
      </c>
      <c r="L24" s="2">
        <v>0.124318429661941</v>
      </c>
      <c r="M24" s="2">
        <v>0.113829787234043</v>
      </c>
      <c r="N24" s="2">
        <v>0.134993446920052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-0.52</v>
      </c>
      <c r="C29" s="2">
        <v>10.5833333333333</v>
      </c>
      <c r="D29" s="2">
        <v>0.15107913669064699</v>
      </c>
      <c r="E29" s="2">
        <v>0.51249999999999996</v>
      </c>
      <c r="F29" s="2">
        <v>-2.0661157024793399E-2</v>
      </c>
      <c r="G29" s="2">
        <v>-0.14767932489451499</v>
      </c>
      <c r="H29" s="2">
        <v>1.9801980198019799E-2</v>
      </c>
      <c r="I29" s="2">
        <v>-7.7669902912621394E-2</v>
      </c>
      <c r="J29" s="2">
        <v>-0.14736842105263201</v>
      </c>
      <c r="K29" s="2">
        <v>-0.179012345679012</v>
      </c>
      <c r="L29" s="2">
        <v>9.0225563909774403E-2</v>
      </c>
      <c r="M29" s="2">
        <v>-0.77931034482758599</v>
      </c>
      <c r="N29" s="3">
        <v>-0.83157894736842097</v>
      </c>
      <c r="O29" s="3">
        <v>0.28000000000000003</v>
      </c>
    </row>
    <row r="30" spans="1:15" x14ac:dyDescent="0.3">
      <c r="A30" s="8" t="s">
        <v>61</v>
      </c>
      <c r="B30" s="2">
        <v>-4.78468899521531E-3</v>
      </c>
      <c r="C30" s="2">
        <v>0.34134615384615402</v>
      </c>
      <c r="D30" s="2">
        <v>0.25448028673835099</v>
      </c>
      <c r="E30" s="2">
        <v>0.182857142857143</v>
      </c>
      <c r="F30" s="2">
        <v>0.132850241545894</v>
      </c>
      <c r="G30" s="2">
        <v>0.100213219616205</v>
      </c>
      <c r="H30" s="2">
        <v>0.122093023255814</v>
      </c>
      <c r="I30" s="2">
        <v>0.107081174438687</v>
      </c>
      <c r="J30" s="2">
        <v>1.8720748829953199E-2</v>
      </c>
      <c r="K30" s="2">
        <v>4.7473200612557401E-2</v>
      </c>
      <c r="L30" s="2">
        <v>4.9707602339181298E-2</v>
      </c>
      <c r="M30" s="2">
        <v>-7.6601671309192196E-2</v>
      </c>
      <c r="N30" s="3">
        <v>3.4321372854914198E-2</v>
      </c>
      <c r="O30" s="3">
        <v>2.1722488038277499</v>
      </c>
    </row>
    <row r="31" spans="1:15" x14ac:dyDescent="0.3">
      <c r="A31" s="8" t="s">
        <v>62</v>
      </c>
      <c r="B31" s="2">
        <v>-0.4</v>
      </c>
      <c r="C31" s="2">
        <v>2.5</v>
      </c>
      <c r="D31" s="2">
        <v>0.19047619047618999</v>
      </c>
      <c r="E31" s="2">
        <v>0.76</v>
      </c>
      <c r="F31" s="2">
        <v>9.0909090909090898E-2</v>
      </c>
      <c r="G31" s="2">
        <v>0.125</v>
      </c>
      <c r="H31" s="2">
        <v>3.7037037037037E-2</v>
      </c>
      <c r="I31" s="2">
        <v>0.214285714285714</v>
      </c>
      <c r="J31" s="2">
        <v>-4.4117647058823498E-2</v>
      </c>
      <c r="K31" s="2">
        <v>-0.2</v>
      </c>
      <c r="L31" s="2">
        <v>1.9230769230769201E-2</v>
      </c>
      <c r="M31" s="2">
        <v>1.88679245283019E-2</v>
      </c>
      <c r="N31" s="3">
        <v>-0.20588235294117599</v>
      </c>
      <c r="O31" s="3">
        <v>4.4000000000000004</v>
      </c>
    </row>
    <row r="32" spans="1:15" x14ac:dyDescent="0.3">
      <c r="A32" s="8" t="s">
        <v>63</v>
      </c>
      <c r="B32" s="2">
        <v>-0.05</v>
      </c>
      <c r="C32" s="2">
        <v>4.7894736842105301</v>
      </c>
      <c r="D32" s="2">
        <v>0.17272727272727301</v>
      </c>
      <c r="E32" s="2">
        <v>0.372093023255814</v>
      </c>
      <c r="F32" s="2">
        <v>-1.6949152542372899E-2</v>
      </c>
      <c r="G32" s="2">
        <v>-0.13793103448275901</v>
      </c>
      <c r="H32" s="2">
        <v>0.193333333333333</v>
      </c>
      <c r="I32" s="2">
        <v>-3.91061452513966E-2</v>
      </c>
      <c r="J32" s="2">
        <v>-0.25581395348837199</v>
      </c>
      <c r="K32" s="2">
        <v>-0.2421875</v>
      </c>
      <c r="L32" s="2">
        <v>6.18556701030928E-2</v>
      </c>
      <c r="M32" s="2">
        <v>-0.81553398058252402</v>
      </c>
      <c r="N32" s="3">
        <v>-0.88953488372093004</v>
      </c>
      <c r="O32" s="3">
        <v>-0.05</v>
      </c>
    </row>
    <row r="33" spans="1:15" x14ac:dyDescent="0.3">
      <c r="A33" s="8" t="s">
        <v>64</v>
      </c>
      <c r="B33" s="2">
        <v>-0.162264150943396</v>
      </c>
      <c r="C33" s="2">
        <v>0.42342342342342298</v>
      </c>
      <c r="D33" s="2">
        <v>0.139240506329114</v>
      </c>
      <c r="E33" s="2">
        <v>0.211111111111111</v>
      </c>
      <c r="F33" s="2">
        <v>0.142201834862385</v>
      </c>
      <c r="G33" s="2">
        <v>0.12449799196787099</v>
      </c>
      <c r="H33" s="2">
        <v>7.8571428571428598E-2</v>
      </c>
      <c r="I33" s="2">
        <v>0.14072847682119199</v>
      </c>
      <c r="J33" s="2">
        <v>8.7082728592162498E-3</v>
      </c>
      <c r="K33" s="2">
        <v>1.58273381294964E-2</v>
      </c>
      <c r="L33" s="2">
        <v>3.39943342776204E-2</v>
      </c>
      <c r="M33" s="2">
        <v>-0.121917808219178</v>
      </c>
      <c r="N33" s="3">
        <v>-6.9666182873729998E-2</v>
      </c>
      <c r="O33" s="3">
        <v>1.4188679245283</v>
      </c>
    </row>
    <row r="34" spans="1:15" x14ac:dyDescent="0.3">
      <c r="A34" s="8" t="s">
        <v>65</v>
      </c>
      <c r="B34" s="2">
        <v>2.7777777777777801E-2</v>
      </c>
      <c r="C34" s="2">
        <v>0.75675675675675702</v>
      </c>
      <c r="D34" s="2">
        <v>0.33846153846153798</v>
      </c>
      <c r="E34" s="2">
        <v>5.7471264367816098E-2</v>
      </c>
      <c r="F34" s="2">
        <v>9.7826086956521702E-2</v>
      </c>
      <c r="G34" s="2">
        <v>0.158415841584158</v>
      </c>
      <c r="H34" s="2">
        <v>6.8376068376068397E-2</v>
      </c>
      <c r="I34" s="2">
        <v>-8.7999999999999995E-2</v>
      </c>
      <c r="J34" s="2">
        <v>-3.5087719298245598E-2</v>
      </c>
      <c r="K34" s="2">
        <v>3.6363636363636397E-2</v>
      </c>
      <c r="L34" s="2">
        <v>-6.14035087719298E-2</v>
      </c>
      <c r="M34" s="2">
        <v>-3.7383177570093497E-2</v>
      </c>
      <c r="N34" s="3">
        <v>-9.6491228070175405E-2</v>
      </c>
      <c r="O34" s="3">
        <v>1.8611111111111101</v>
      </c>
    </row>
    <row r="35" spans="1:15" x14ac:dyDescent="0.3">
      <c r="A35" s="11" t="s">
        <v>16</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-3.2550693703308403E-2</v>
      </c>
      <c r="K35" s="3">
        <v>-1.4892443463872E-2</v>
      </c>
      <c r="L35" s="3">
        <v>3.9193729003359497E-2</v>
      </c>
      <c r="M35" s="3">
        <v>-0.18534482758620699</v>
      </c>
      <c r="N35" s="3">
        <v>-0.19316969050160099</v>
      </c>
      <c r="O35" s="3">
        <v>1.67610619469027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139</v>
      </c>
    </row>
    <row r="2" spans="1:14" ht="15.6" x14ac:dyDescent="0.3">
      <c r="A2" s="12" t="s">
        <v>134</v>
      </c>
    </row>
    <row r="3" spans="1:14" ht="15.6" x14ac:dyDescent="0.3">
      <c r="A3" s="12" t="s">
        <v>47</v>
      </c>
    </row>
    <row r="4" spans="1:14" ht="15.6" x14ac:dyDescent="0.3">
      <c r="A4" s="12" t="s">
        <v>59</v>
      </c>
    </row>
    <row r="5" spans="1:14" x14ac:dyDescent="0.3">
      <c r="A5" s="16" t="str">
        <f>HYPERLINK("#'Table of contents'!A33",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222</v>
      </c>
      <c r="C8" s="1">
        <v>205</v>
      </c>
      <c r="D8" s="1">
        <v>400</v>
      </c>
      <c r="E8" s="1">
        <v>479</v>
      </c>
      <c r="F8" s="1">
        <v>631</v>
      </c>
      <c r="G8" s="1">
        <v>681</v>
      </c>
      <c r="H8" s="1">
        <v>676</v>
      </c>
      <c r="I8" s="1">
        <v>731</v>
      </c>
      <c r="J8" s="1">
        <v>765</v>
      </c>
      <c r="K8" s="1">
        <v>763</v>
      </c>
      <c r="L8" s="1">
        <v>765</v>
      </c>
      <c r="M8" s="1">
        <v>802</v>
      </c>
      <c r="N8" s="1">
        <v>642</v>
      </c>
    </row>
    <row r="9" spans="1:14" x14ac:dyDescent="0.3">
      <c r="A9" s="7" t="s">
        <v>69</v>
      </c>
      <c r="B9" s="1">
        <v>22</v>
      </c>
      <c r="C9" s="1">
        <v>21</v>
      </c>
      <c r="D9" s="1">
        <v>39</v>
      </c>
      <c r="E9" s="1">
        <v>56</v>
      </c>
      <c r="F9" s="1">
        <v>69</v>
      </c>
      <c r="G9" s="1">
        <v>73</v>
      </c>
      <c r="H9" s="1">
        <v>96</v>
      </c>
      <c r="I9" s="1">
        <v>110</v>
      </c>
      <c r="J9" s="1">
        <v>134</v>
      </c>
      <c r="K9" s="1">
        <v>117</v>
      </c>
      <c r="L9" s="1">
        <v>104</v>
      </c>
      <c r="M9" s="1">
        <v>114</v>
      </c>
      <c r="N9" s="1">
        <v>107</v>
      </c>
    </row>
    <row r="10" spans="1:14" x14ac:dyDescent="0.3">
      <c r="A10" s="7" t="s">
        <v>70</v>
      </c>
      <c r="B10" s="1">
        <v>205</v>
      </c>
      <c r="C10" s="1">
        <v>183</v>
      </c>
      <c r="D10" s="1">
        <v>341</v>
      </c>
      <c r="E10" s="1">
        <v>381</v>
      </c>
      <c r="F10" s="1">
        <v>495</v>
      </c>
      <c r="G10" s="1">
        <v>553</v>
      </c>
      <c r="H10" s="1">
        <v>552</v>
      </c>
      <c r="I10" s="1">
        <v>605</v>
      </c>
      <c r="J10" s="1">
        <v>635</v>
      </c>
      <c r="K10" s="1">
        <v>622</v>
      </c>
      <c r="L10" s="1">
        <v>625</v>
      </c>
      <c r="M10" s="1">
        <v>643</v>
      </c>
      <c r="N10" s="1">
        <v>503</v>
      </c>
    </row>
    <row r="11" spans="1:14" x14ac:dyDescent="0.3">
      <c r="A11" s="7" t="s">
        <v>71</v>
      </c>
      <c r="B11" s="1">
        <v>116</v>
      </c>
      <c r="C11" s="1">
        <v>95</v>
      </c>
      <c r="D11" s="1">
        <v>150</v>
      </c>
      <c r="E11" s="1">
        <v>195</v>
      </c>
      <c r="F11" s="1">
        <v>210</v>
      </c>
      <c r="G11" s="1">
        <v>220</v>
      </c>
      <c r="H11" s="1">
        <v>275</v>
      </c>
      <c r="I11" s="1">
        <v>303</v>
      </c>
      <c r="J11" s="1">
        <v>340</v>
      </c>
      <c r="K11" s="1">
        <v>311</v>
      </c>
      <c r="L11" s="1">
        <v>292</v>
      </c>
      <c r="M11" s="1">
        <v>297</v>
      </c>
      <c r="N11" s="1">
        <v>260</v>
      </c>
    </row>
    <row r="12" spans="1:14" x14ac:dyDescent="0.3">
      <c r="A12" s="10" t="s">
        <v>16</v>
      </c>
      <c r="B12" s="5">
        <v>565</v>
      </c>
      <c r="C12" s="5">
        <v>504</v>
      </c>
      <c r="D12" s="5">
        <v>930</v>
      </c>
      <c r="E12" s="5">
        <v>1111</v>
      </c>
      <c r="F12" s="5">
        <v>1405</v>
      </c>
      <c r="G12" s="5">
        <v>1527</v>
      </c>
      <c r="H12" s="5">
        <v>1599</v>
      </c>
      <c r="I12" s="5">
        <v>1749</v>
      </c>
      <c r="J12" s="5">
        <v>1874</v>
      </c>
      <c r="K12" s="5">
        <v>1813</v>
      </c>
      <c r="L12" s="5">
        <v>1786</v>
      </c>
      <c r="M12" s="5">
        <v>1856</v>
      </c>
      <c r="N12" s="5">
        <v>1512</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0.90983606557377095</v>
      </c>
      <c r="C17" s="2">
        <v>0.90707964601769897</v>
      </c>
      <c r="D17" s="2">
        <v>0.91116173120728905</v>
      </c>
      <c r="E17" s="2">
        <v>0.89532710280373795</v>
      </c>
      <c r="F17" s="2">
        <v>0.90142857142857102</v>
      </c>
      <c r="G17" s="2">
        <v>0.90318302387267901</v>
      </c>
      <c r="H17" s="2">
        <v>0.87564766839378205</v>
      </c>
      <c r="I17" s="2">
        <v>0.86920332936979805</v>
      </c>
      <c r="J17" s="2">
        <v>0.85094549499443795</v>
      </c>
      <c r="K17" s="2">
        <v>0.86704545454545501</v>
      </c>
      <c r="L17" s="2">
        <v>0.88032220943613304</v>
      </c>
      <c r="M17" s="2">
        <v>0.87554585152838404</v>
      </c>
      <c r="N17" s="2">
        <v>0.85714285714285698</v>
      </c>
    </row>
    <row r="18" spans="1:15" x14ac:dyDescent="0.3">
      <c r="A18" s="8" t="s">
        <v>69</v>
      </c>
      <c r="B18" s="2">
        <v>9.0163934426229497E-2</v>
      </c>
      <c r="C18" s="2">
        <v>9.2920353982300904E-2</v>
      </c>
      <c r="D18" s="2">
        <v>8.8838268792710701E-2</v>
      </c>
      <c r="E18" s="2">
        <v>0.10467289719626199</v>
      </c>
      <c r="F18" s="2">
        <v>9.8571428571428601E-2</v>
      </c>
      <c r="G18" s="2">
        <v>9.6816976127321E-2</v>
      </c>
      <c r="H18" s="2">
        <v>0.124352331606218</v>
      </c>
      <c r="I18" s="2">
        <v>0.13079667063020201</v>
      </c>
      <c r="J18" s="2">
        <v>0.149054505005562</v>
      </c>
      <c r="K18" s="2">
        <v>0.13295454545454499</v>
      </c>
      <c r="L18" s="2">
        <v>0.119677790563867</v>
      </c>
      <c r="M18" s="2">
        <v>0.124454148471616</v>
      </c>
      <c r="N18" s="2">
        <v>0.14285714285714299</v>
      </c>
    </row>
    <row r="19" spans="1:15" x14ac:dyDescent="0.3">
      <c r="A19" s="8" t="s">
        <v>70</v>
      </c>
      <c r="B19" s="2">
        <v>0.63862928348909698</v>
      </c>
      <c r="C19" s="2">
        <v>0.65827338129496404</v>
      </c>
      <c r="D19" s="2">
        <v>0.69450101832993905</v>
      </c>
      <c r="E19" s="2">
        <v>0.66145833333333304</v>
      </c>
      <c r="F19" s="2">
        <v>0.70212765957446799</v>
      </c>
      <c r="G19" s="2">
        <v>0.71539456662354495</v>
      </c>
      <c r="H19" s="2">
        <v>0.66747279322853703</v>
      </c>
      <c r="I19" s="2">
        <v>0.66629955947136599</v>
      </c>
      <c r="J19" s="2">
        <v>0.65128205128205097</v>
      </c>
      <c r="K19" s="2">
        <v>0.66666666666666696</v>
      </c>
      <c r="L19" s="2">
        <v>0.681570338058888</v>
      </c>
      <c r="M19" s="2">
        <v>0.68404255319148899</v>
      </c>
      <c r="N19" s="2">
        <v>0.65923984272608105</v>
      </c>
    </row>
    <row r="20" spans="1:15" x14ac:dyDescent="0.3">
      <c r="A20" s="8" t="s">
        <v>71</v>
      </c>
      <c r="B20" s="2">
        <v>0.36137071651090302</v>
      </c>
      <c r="C20" s="2">
        <v>0.34172661870503601</v>
      </c>
      <c r="D20" s="2">
        <v>0.30549898167006101</v>
      </c>
      <c r="E20" s="2">
        <v>0.33854166666666702</v>
      </c>
      <c r="F20" s="2">
        <v>0.29787234042553201</v>
      </c>
      <c r="G20" s="2">
        <v>0.284605433376455</v>
      </c>
      <c r="H20" s="2">
        <v>0.33252720677146302</v>
      </c>
      <c r="I20" s="2">
        <v>0.33370044052863401</v>
      </c>
      <c r="J20" s="2">
        <v>0.34871794871794898</v>
      </c>
      <c r="K20" s="2">
        <v>0.33333333333333298</v>
      </c>
      <c r="L20" s="2">
        <v>0.318429661941112</v>
      </c>
      <c r="M20" s="2">
        <v>0.31595744680851101</v>
      </c>
      <c r="N20" s="2">
        <v>0.34076015727391901</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-7.6576576576576599E-2</v>
      </c>
      <c r="C25" s="2">
        <v>0.95121951219512202</v>
      </c>
      <c r="D25" s="2">
        <v>0.19750000000000001</v>
      </c>
      <c r="E25" s="2">
        <v>0.317327766179541</v>
      </c>
      <c r="F25" s="2">
        <v>7.9239302694136302E-2</v>
      </c>
      <c r="G25" s="2">
        <v>-7.3421439060205604E-3</v>
      </c>
      <c r="H25" s="2">
        <v>8.1360946745562102E-2</v>
      </c>
      <c r="I25" s="2">
        <v>4.6511627906976702E-2</v>
      </c>
      <c r="J25" s="2">
        <v>-2.6143790849673201E-3</v>
      </c>
      <c r="K25" s="2">
        <v>2.6212319790301399E-3</v>
      </c>
      <c r="L25" s="2">
        <v>4.8366013071895399E-2</v>
      </c>
      <c r="M25" s="2">
        <v>-0.199501246882793</v>
      </c>
      <c r="N25" s="3">
        <v>-0.16078431372549001</v>
      </c>
      <c r="O25" s="3">
        <v>1.8918918918918901</v>
      </c>
    </row>
    <row r="26" spans="1:15" x14ac:dyDescent="0.3">
      <c r="A26" s="8" t="s">
        <v>69</v>
      </c>
      <c r="B26" s="2">
        <v>-4.5454545454545497E-2</v>
      </c>
      <c r="C26" s="2">
        <v>0.85714285714285698</v>
      </c>
      <c r="D26" s="2">
        <v>0.43589743589743601</v>
      </c>
      <c r="E26" s="2">
        <v>0.23214285714285701</v>
      </c>
      <c r="F26" s="2">
        <v>5.7971014492753603E-2</v>
      </c>
      <c r="G26" s="2">
        <v>0.31506849315068503</v>
      </c>
      <c r="H26" s="2">
        <v>0.14583333333333301</v>
      </c>
      <c r="I26" s="2">
        <v>0.218181818181818</v>
      </c>
      <c r="J26" s="2">
        <v>-0.12686567164179099</v>
      </c>
      <c r="K26" s="2">
        <v>-0.11111111111111099</v>
      </c>
      <c r="L26" s="2">
        <v>9.6153846153846201E-2</v>
      </c>
      <c r="M26" s="2">
        <v>-6.14035087719298E-2</v>
      </c>
      <c r="N26" s="3">
        <v>-0.201492537313433</v>
      </c>
      <c r="O26" s="3">
        <v>3.8636363636363602</v>
      </c>
    </row>
    <row r="27" spans="1:15" x14ac:dyDescent="0.3">
      <c r="A27" s="8" t="s">
        <v>70</v>
      </c>
      <c r="B27" s="2">
        <v>-0.107317073170732</v>
      </c>
      <c r="C27" s="2">
        <v>0.86338797814207602</v>
      </c>
      <c r="D27" s="2">
        <v>0.117302052785924</v>
      </c>
      <c r="E27" s="2">
        <v>0.29921259842519699</v>
      </c>
      <c r="F27" s="2">
        <v>0.117171717171717</v>
      </c>
      <c r="G27" s="2">
        <v>-1.80831826401447E-3</v>
      </c>
      <c r="H27" s="2">
        <v>9.6014492753623198E-2</v>
      </c>
      <c r="I27" s="2">
        <v>4.9586776859504099E-2</v>
      </c>
      <c r="J27" s="2">
        <v>-2.04724409448819E-2</v>
      </c>
      <c r="K27" s="2">
        <v>4.8231511254019296E-3</v>
      </c>
      <c r="L27" s="2">
        <v>2.8799999999999999E-2</v>
      </c>
      <c r="M27" s="2">
        <v>-0.21772939346811801</v>
      </c>
      <c r="N27" s="3">
        <v>-0.20787401574803099</v>
      </c>
      <c r="O27" s="3">
        <v>1.45365853658537</v>
      </c>
    </row>
    <row r="28" spans="1:15" x14ac:dyDescent="0.3">
      <c r="A28" s="8" t="s">
        <v>71</v>
      </c>
      <c r="B28" s="2">
        <v>-0.181034482758621</v>
      </c>
      <c r="C28" s="2">
        <v>0.57894736842105299</v>
      </c>
      <c r="D28" s="2">
        <v>0.3</v>
      </c>
      <c r="E28" s="2">
        <v>7.69230769230769E-2</v>
      </c>
      <c r="F28" s="2">
        <v>4.7619047619047603E-2</v>
      </c>
      <c r="G28" s="2">
        <v>0.25</v>
      </c>
      <c r="H28" s="2">
        <v>0.101818181818182</v>
      </c>
      <c r="I28" s="2">
        <v>0.12211221122112199</v>
      </c>
      <c r="J28" s="2">
        <v>-8.5294117647058798E-2</v>
      </c>
      <c r="K28" s="2">
        <v>-6.1093247588424403E-2</v>
      </c>
      <c r="L28" s="2">
        <v>1.71232876712329E-2</v>
      </c>
      <c r="M28" s="2">
        <v>-0.124579124579125</v>
      </c>
      <c r="N28" s="3">
        <v>-0.23529411764705899</v>
      </c>
      <c r="O28" s="3">
        <v>1.2413793103448301</v>
      </c>
    </row>
    <row r="29" spans="1:15" x14ac:dyDescent="0.3">
      <c r="A29" s="11" t="s">
        <v>16</v>
      </c>
      <c r="B29" s="3">
        <v>-0.107964601769912</v>
      </c>
      <c r="C29" s="3">
        <v>0.84523809523809501</v>
      </c>
      <c r="D29" s="3">
        <v>0.19462365591397801</v>
      </c>
      <c r="E29" s="3">
        <v>0.26462646264626499</v>
      </c>
      <c r="F29" s="3">
        <v>8.6832740213523094E-2</v>
      </c>
      <c r="G29" s="3">
        <v>4.7151277013752498E-2</v>
      </c>
      <c r="H29" s="3">
        <v>9.3808630393996201E-2</v>
      </c>
      <c r="I29" s="3">
        <v>7.1469411092052598E-2</v>
      </c>
      <c r="J29" s="3">
        <v>-3.2550693703308403E-2</v>
      </c>
      <c r="K29" s="3">
        <v>-1.4892443463872E-2</v>
      </c>
      <c r="L29" s="3">
        <v>3.9193729003359497E-2</v>
      </c>
      <c r="M29" s="3">
        <v>-0.18534482758620699</v>
      </c>
      <c r="N29" s="3">
        <v>-0.19316969050160099</v>
      </c>
      <c r="O29" s="3">
        <v>1.67610619469027</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140</v>
      </c>
    </row>
    <row r="2" spans="1:14" ht="15.6" x14ac:dyDescent="0.3">
      <c r="A2" s="12" t="s">
        <v>134</v>
      </c>
    </row>
    <row r="3" spans="1:14" ht="15.6" x14ac:dyDescent="0.3">
      <c r="A3" s="12" t="s">
        <v>59</v>
      </c>
    </row>
    <row r="4" spans="1:14" ht="15.6" x14ac:dyDescent="0.3">
      <c r="A4" s="12" t="s">
        <v>33</v>
      </c>
    </row>
    <row r="5" spans="1:14" x14ac:dyDescent="0.3">
      <c r="A5" s="16" t="str">
        <f>HYPERLINK("#'Table of contents'!A34",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43</v>
      </c>
      <c r="C8" s="1">
        <v>29</v>
      </c>
      <c r="D8" s="1">
        <v>241</v>
      </c>
      <c r="E8" s="1">
        <v>276</v>
      </c>
      <c r="F8" s="1">
        <v>400</v>
      </c>
      <c r="G8" s="1">
        <v>394</v>
      </c>
      <c r="H8" s="1">
        <v>329</v>
      </c>
      <c r="I8" s="1">
        <v>352</v>
      </c>
      <c r="J8" s="1">
        <v>320</v>
      </c>
      <c r="K8" s="1">
        <v>270</v>
      </c>
      <c r="L8" s="1">
        <v>218</v>
      </c>
      <c r="M8" s="1">
        <v>231</v>
      </c>
      <c r="N8" s="1">
        <v>45</v>
      </c>
    </row>
    <row r="9" spans="1:14" x14ac:dyDescent="0.3">
      <c r="A9" s="7" t="s">
        <v>75</v>
      </c>
      <c r="B9" s="1">
        <v>371</v>
      </c>
      <c r="C9" s="1">
        <v>347</v>
      </c>
      <c r="D9" s="1">
        <v>466</v>
      </c>
      <c r="E9" s="1">
        <v>540</v>
      </c>
      <c r="F9" s="1">
        <v>671</v>
      </c>
      <c r="G9" s="1">
        <v>778</v>
      </c>
      <c r="H9" s="1">
        <v>839</v>
      </c>
      <c r="I9" s="1">
        <v>926</v>
      </c>
      <c r="J9" s="1">
        <v>1021</v>
      </c>
      <c r="K9" s="1">
        <v>1057</v>
      </c>
      <c r="L9" s="1">
        <v>1114</v>
      </c>
      <c r="M9" s="1">
        <v>1159</v>
      </c>
      <c r="N9" s="1">
        <v>1040</v>
      </c>
    </row>
    <row r="10" spans="1:14" x14ac:dyDescent="0.3">
      <c r="A10" s="7" t="s">
        <v>76</v>
      </c>
      <c r="B10" s="1">
        <v>13</v>
      </c>
      <c r="C10" s="1">
        <v>12</v>
      </c>
      <c r="D10" s="1">
        <v>34</v>
      </c>
      <c r="E10" s="1">
        <v>44</v>
      </c>
      <c r="F10" s="1">
        <v>55</v>
      </c>
      <c r="G10" s="1">
        <v>62</v>
      </c>
      <c r="H10" s="1">
        <v>60</v>
      </c>
      <c r="I10" s="1">
        <v>58</v>
      </c>
      <c r="J10" s="1">
        <v>59</v>
      </c>
      <c r="K10" s="1">
        <v>58</v>
      </c>
      <c r="L10" s="1">
        <v>58</v>
      </c>
      <c r="M10" s="1">
        <v>55</v>
      </c>
      <c r="N10" s="1">
        <v>60</v>
      </c>
    </row>
    <row r="11" spans="1:14" x14ac:dyDescent="0.3">
      <c r="A11" s="7" t="s">
        <v>77</v>
      </c>
      <c r="B11" s="1">
        <v>2</v>
      </c>
      <c r="C11" s="1">
        <v>2</v>
      </c>
      <c r="D11" s="1">
        <v>8</v>
      </c>
      <c r="E11" s="1">
        <v>13</v>
      </c>
      <c r="F11" s="1">
        <v>19</v>
      </c>
      <c r="G11" s="1">
        <v>17</v>
      </c>
      <c r="H11" s="1">
        <v>23</v>
      </c>
      <c r="I11" s="1">
        <v>33</v>
      </c>
      <c r="J11" s="1">
        <v>42</v>
      </c>
      <c r="K11" s="1">
        <v>20</v>
      </c>
      <c r="L11" s="1">
        <v>12</v>
      </c>
      <c r="M11" s="1">
        <v>17</v>
      </c>
      <c r="N11" s="1">
        <v>6</v>
      </c>
    </row>
    <row r="12" spans="1:14" x14ac:dyDescent="0.3">
      <c r="A12" s="7" t="s">
        <v>78</v>
      </c>
      <c r="B12" s="1">
        <v>103</v>
      </c>
      <c r="C12" s="1">
        <v>83</v>
      </c>
      <c r="D12" s="1">
        <v>129</v>
      </c>
      <c r="E12" s="1">
        <v>170</v>
      </c>
      <c r="F12" s="1">
        <v>179</v>
      </c>
      <c r="G12" s="1">
        <v>189</v>
      </c>
      <c r="H12" s="1">
        <v>237</v>
      </c>
      <c r="I12" s="1">
        <v>257</v>
      </c>
      <c r="J12" s="1">
        <v>309</v>
      </c>
      <c r="K12" s="1">
        <v>291</v>
      </c>
      <c r="L12" s="1">
        <v>276</v>
      </c>
      <c r="M12" s="1">
        <v>289</v>
      </c>
      <c r="N12" s="1">
        <v>264</v>
      </c>
    </row>
    <row r="13" spans="1:14" x14ac:dyDescent="0.3">
      <c r="A13" s="7" t="s">
        <v>79</v>
      </c>
      <c r="B13" s="1">
        <v>33</v>
      </c>
      <c r="C13" s="1">
        <v>31</v>
      </c>
      <c r="D13" s="1">
        <v>52</v>
      </c>
      <c r="E13" s="1">
        <v>68</v>
      </c>
      <c r="F13" s="1">
        <v>81</v>
      </c>
      <c r="G13" s="1">
        <v>87</v>
      </c>
      <c r="H13" s="1">
        <v>111</v>
      </c>
      <c r="I13" s="1">
        <v>123</v>
      </c>
      <c r="J13" s="1">
        <v>123</v>
      </c>
      <c r="K13" s="1">
        <v>117</v>
      </c>
      <c r="L13" s="1">
        <v>108</v>
      </c>
      <c r="M13" s="1">
        <v>105</v>
      </c>
      <c r="N13" s="1">
        <v>97</v>
      </c>
    </row>
    <row r="14" spans="1:14" x14ac:dyDescent="0.3">
      <c r="A14" s="10" t="s">
        <v>16</v>
      </c>
      <c r="B14" s="5">
        <v>565</v>
      </c>
      <c r="C14" s="5">
        <v>504</v>
      </c>
      <c r="D14" s="5">
        <v>930</v>
      </c>
      <c r="E14" s="5">
        <v>1111</v>
      </c>
      <c r="F14" s="5">
        <v>1405</v>
      </c>
      <c r="G14" s="5">
        <v>1527</v>
      </c>
      <c r="H14" s="5">
        <v>1599</v>
      </c>
      <c r="I14" s="5">
        <v>1749</v>
      </c>
      <c r="J14" s="5">
        <v>1874</v>
      </c>
      <c r="K14" s="5">
        <v>1813</v>
      </c>
      <c r="L14" s="5">
        <v>1786</v>
      </c>
      <c r="M14" s="5">
        <v>1856</v>
      </c>
      <c r="N14" s="5">
        <v>1512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0.100702576112412</v>
      </c>
      <c r="C19" s="2">
        <v>7.4742268041237098E-2</v>
      </c>
      <c r="D19" s="2">
        <v>0.32523616734143102</v>
      </c>
      <c r="E19" s="2">
        <v>0.32093023255814002</v>
      </c>
      <c r="F19" s="2">
        <v>0.355239786856128</v>
      </c>
      <c r="G19" s="2">
        <v>0.319286871961102</v>
      </c>
      <c r="H19" s="2">
        <v>0.26791530944625402</v>
      </c>
      <c r="I19" s="2">
        <v>0.26347305389221598</v>
      </c>
      <c r="J19" s="2">
        <v>0.22857142857142901</v>
      </c>
      <c r="K19" s="2">
        <v>0.19494584837545101</v>
      </c>
      <c r="L19" s="2">
        <v>0.156834532374101</v>
      </c>
      <c r="M19" s="2">
        <v>0.15986159169550199</v>
      </c>
      <c r="N19" s="2">
        <v>3.9301310043668103E-2</v>
      </c>
    </row>
    <row r="20" spans="1:15" x14ac:dyDescent="0.3">
      <c r="A20" s="8" t="s">
        <v>75</v>
      </c>
      <c r="B20" s="2">
        <v>0.86885245901639296</v>
      </c>
      <c r="C20" s="2">
        <v>0.89432989690721698</v>
      </c>
      <c r="D20" s="2">
        <v>0.62887989203778705</v>
      </c>
      <c r="E20" s="2">
        <v>0.62790697674418605</v>
      </c>
      <c r="F20" s="2">
        <v>0.59591474245115394</v>
      </c>
      <c r="G20" s="2">
        <v>0.63047001620745502</v>
      </c>
      <c r="H20" s="2">
        <v>0.68322475570032604</v>
      </c>
      <c r="I20" s="2">
        <v>0.69311377245508998</v>
      </c>
      <c r="J20" s="2">
        <v>0.72928571428571398</v>
      </c>
      <c r="K20" s="2">
        <v>0.76317689530685895</v>
      </c>
      <c r="L20" s="2">
        <v>0.80143884892086303</v>
      </c>
      <c r="M20" s="2">
        <v>0.80207612456747401</v>
      </c>
      <c r="N20" s="2">
        <v>0.90829694323144095</v>
      </c>
    </row>
    <row r="21" spans="1:15" x14ac:dyDescent="0.3">
      <c r="A21" s="8" t="s">
        <v>76</v>
      </c>
      <c r="B21" s="2">
        <v>3.0444964871194399E-2</v>
      </c>
      <c r="C21" s="2">
        <v>3.09278350515464E-2</v>
      </c>
      <c r="D21" s="2">
        <v>4.5883940620782701E-2</v>
      </c>
      <c r="E21" s="2">
        <v>5.1162790697674397E-2</v>
      </c>
      <c r="F21" s="2">
        <v>4.8845470692717601E-2</v>
      </c>
      <c r="G21" s="2">
        <v>5.0243111831442498E-2</v>
      </c>
      <c r="H21" s="2">
        <v>4.8859934853420203E-2</v>
      </c>
      <c r="I21" s="2">
        <v>4.3413173652694599E-2</v>
      </c>
      <c r="J21" s="2">
        <v>4.21428571428571E-2</v>
      </c>
      <c r="K21" s="2">
        <v>4.1877256317689501E-2</v>
      </c>
      <c r="L21" s="2">
        <v>4.1726618705036002E-2</v>
      </c>
      <c r="M21" s="2">
        <v>3.8062283737024201E-2</v>
      </c>
      <c r="N21" s="2">
        <v>5.2401746724890799E-2</v>
      </c>
    </row>
    <row r="22" spans="1:15" x14ac:dyDescent="0.3">
      <c r="A22" s="8" t="s">
        <v>77</v>
      </c>
      <c r="B22" s="2">
        <v>1.4492753623188401E-2</v>
      </c>
      <c r="C22" s="2">
        <v>1.72413793103448E-2</v>
      </c>
      <c r="D22" s="2">
        <v>4.2328042328042298E-2</v>
      </c>
      <c r="E22" s="2">
        <v>5.1792828685259001E-2</v>
      </c>
      <c r="F22" s="2">
        <v>6.81003584229391E-2</v>
      </c>
      <c r="G22" s="2">
        <v>5.8020477815699703E-2</v>
      </c>
      <c r="H22" s="2">
        <v>6.1994609164420497E-2</v>
      </c>
      <c r="I22" s="2">
        <v>7.9903147699757898E-2</v>
      </c>
      <c r="J22" s="2">
        <v>8.8607594936708903E-2</v>
      </c>
      <c r="K22" s="2">
        <v>4.67289719626168E-2</v>
      </c>
      <c r="L22" s="2">
        <v>3.03030303030303E-2</v>
      </c>
      <c r="M22" s="2">
        <v>4.1362530413625302E-2</v>
      </c>
      <c r="N22" s="2">
        <v>1.63487738419619E-2</v>
      </c>
    </row>
    <row r="23" spans="1:15" x14ac:dyDescent="0.3">
      <c r="A23" s="8" t="s">
        <v>78</v>
      </c>
      <c r="B23" s="2">
        <v>0.74637681159420299</v>
      </c>
      <c r="C23" s="2">
        <v>0.71551724137931005</v>
      </c>
      <c r="D23" s="2">
        <v>0.682539682539683</v>
      </c>
      <c r="E23" s="2">
        <v>0.67729083665338596</v>
      </c>
      <c r="F23" s="2">
        <v>0.64157706093190003</v>
      </c>
      <c r="G23" s="2">
        <v>0.64505119453924897</v>
      </c>
      <c r="H23" s="2">
        <v>0.63881401617250699</v>
      </c>
      <c r="I23" s="2">
        <v>0.62227602905569002</v>
      </c>
      <c r="J23" s="2">
        <v>0.651898734177215</v>
      </c>
      <c r="K23" s="2">
        <v>0.67990654205607504</v>
      </c>
      <c r="L23" s="2">
        <v>0.69696969696969702</v>
      </c>
      <c r="M23" s="2">
        <v>0.70316301703162998</v>
      </c>
      <c r="N23" s="2">
        <v>0.71934604904632105</v>
      </c>
    </row>
    <row r="24" spans="1:15" x14ac:dyDescent="0.3">
      <c r="A24" s="8" t="s">
        <v>79</v>
      </c>
      <c r="B24" s="2">
        <v>0.23913043478260901</v>
      </c>
      <c r="C24" s="2">
        <v>0.26724137931034497</v>
      </c>
      <c r="D24" s="2">
        <v>0.27513227513227501</v>
      </c>
      <c r="E24" s="2">
        <v>0.27091633466135501</v>
      </c>
      <c r="F24" s="2">
        <v>0.29032258064516098</v>
      </c>
      <c r="G24" s="2">
        <v>0.296928327645051</v>
      </c>
      <c r="H24" s="2">
        <v>0.299191374663073</v>
      </c>
      <c r="I24" s="2">
        <v>0.297820823244552</v>
      </c>
      <c r="J24" s="2">
        <v>0.259493670886076</v>
      </c>
      <c r="K24" s="2">
        <v>0.27336448598130803</v>
      </c>
      <c r="L24" s="2">
        <v>0.27272727272727298</v>
      </c>
      <c r="M24" s="2">
        <v>0.25547445255474499</v>
      </c>
      <c r="N24" s="2">
        <v>0.26430517711171703</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-0.32558139534883701</v>
      </c>
      <c r="C29" s="2">
        <v>7.31034482758621</v>
      </c>
      <c r="D29" s="2">
        <v>0.145228215767635</v>
      </c>
      <c r="E29" s="2">
        <v>0.44927536231884102</v>
      </c>
      <c r="F29" s="2">
        <v>-1.4999999999999999E-2</v>
      </c>
      <c r="G29" s="2">
        <v>-0.16497461928934001</v>
      </c>
      <c r="H29" s="2">
        <v>6.9908814589665594E-2</v>
      </c>
      <c r="I29" s="2">
        <v>-9.0909090909090898E-2</v>
      </c>
      <c r="J29" s="2">
        <v>-0.15625</v>
      </c>
      <c r="K29" s="2">
        <v>-0.19259259259259301</v>
      </c>
      <c r="L29" s="2">
        <v>5.9633027522935797E-2</v>
      </c>
      <c r="M29" s="2">
        <v>-0.80519480519480502</v>
      </c>
      <c r="N29" s="3">
        <v>-0.859375</v>
      </c>
      <c r="O29" s="3">
        <v>4.6511627906976702E-2</v>
      </c>
    </row>
    <row r="30" spans="1:15" x14ac:dyDescent="0.3">
      <c r="A30" s="8" t="s">
        <v>75</v>
      </c>
      <c r="B30" s="2">
        <v>-6.4690026954177901E-2</v>
      </c>
      <c r="C30" s="2">
        <v>0.34293948126801199</v>
      </c>
      <c r="D30" s="2">
        <v>0.15879828326180301</v>
      </c>
      <c r="E30" s="2">
        <v>0.242592592592593</v>
      </c>
      <c r="F30" s="2">
        <v>0.15946348733234</v>
      </c>
      <c r="G30" s="2">
        <v>7.8406169665809794E-2</v>
      </c>
      <c r="H30" s="2">
        <v>0.103694874851013</v>
      </c>
      <c r="I30" s="2">
        <v>0.10259179265658699</v>
      </c>
      <c r="J30" s="2">
        <v>3.5259549461312399E-2</v>
      </c>
      <c r="K30" s="2">
        <v>5.3926206244086998E-2</v>
      </c>
      <c r="L30" s="2">
        <v>4.0394973070017999E-2</v>
      </c>
      <c r="M30" s="2">
        <v>-0.10267471958585001</v>
      </c>
      <c r="N30" s="3">
        <v>1.8609206660137101E-2</v>
      </c>
      <c r="O30" s="3">
        <v>1.80323450134771</v>
      </c>
    </row>
    <row r="31" spans="1:15" x14ac:dyDescent="0.3">
      <c r="A31" s="8" t="s">
        <v>76</v>
      </c>
      <c r="B31" s="2">
        <v>-7.69230769230769E-2</v>
      </c>
      <c r="C31" s="2">
        <v>1.8333333333333299</v>
      </c>
      <c r="D31" s="2">
        <v>0.29411764705882398</v>
      </c>
      <c r="E31" s="2">
        <v>0.25</v>
      </c>
      <c r="F31" s="2">
        <v>0.12727272727272701</v>
      </c>
      <c r="G31" s="2">
        <v>-3.2258064516128997E-2</v>
      </c>
      <c r="H31" s="2">
        <v>-3.3333333333333298E-2</v>
      </c>
      <c r="I31" s="2">
        <v>1.72413793103448E-2</v>
      </c>
      <c r="J31" s="2">
        <v>-1.6949152542372899E-2</v>
      </c>
      <c r="K31" s="2">
        <v>0</v>
      </c>
      <c r="L31" s="2">
        <v>-5.1724137931034503E-2</v>
      </c>
      <c r="M31" s="2">
        <v>9.0909090909090898E-2</v>
      </c>
      <c r="N31" s="3">
        <v>1.6949152542372899E-2</v>
      </c>
      <c r="O31" s="3">
        <v>3.6153846153846199</v>
      </c>
    </row>
    <row r="32" spans="1:15" x14ac:dyDescent="0.3">
      <c r="A32" s="8" t="s">
        <v>77</v>
      </c>
      <c r="B32" s="2">
        <v>0</v>
      </c>
      <c r="C32" s="2">
        <v>3</v>
      </c>
      <c r="D32" s="2">
        <v>0.625</v>
      </c>
      <c r="E32" s="2">
        <v>0.46153846153846201</v>
      </c>
      <c r="F32" s="2">
        <v>-0.105263157894737</v>
      </c>
      <c r="G32" s="2">
        <v>0.35294117647058798</v>
      </c>
      <c r="H32" s="2">
        <v>0.434782608695652</v>
      </c>
      <c r="I32" s="2">
        <v>0.27272727272727298</v>
      </c>
      <c r="J32" s="2">
        <v>-0.52380952380952395</v>
      </c>
      <c r="K32" s="2">
        <v>-0.4</v>
      </c>
      <c r="L32" s="2">
        <v>0.41666666666666702</v>
      </c>
      <c r="M32" s="2">
        <v>-0.64705882352941202</v>
      </c>
      <c r="N32" s="3">
        <v>-0.85714285714285698</v>
      </c>
      <c r="O32" s="3">
        <v>2</v>
      </c>
    </row>
    <row r="33" spans="1:15" x14ac:dyDescent="0.3">
      <c r="A33" s="8" t="s">
        <v>78</v>
      </c>
      <c r="B33" s="2">
        <v>-0.19417475728155301</v>
      </c>
      <c r="C33" s="2">
        <v>0.55421686746987997</v>
      </c>
      <c r="D33" s="2">
        <v>0.31782945736434098</v>
      </c>
      <c r="E33" s="2">
        <v>5.29411764705882E-2</v>
      </c>
      <c r="F33" s="2">
        <v>5.5865921787709501E-2</v>
      </c>
      <c r="G33" s="2">
        <v>0.25396825396825401</v>
      </c>
      <c r="H33" s="2">
        <v>8.4388185654008394E-2</v>
      </c>
      <c r="I33" s="2">
        <v>0.202334630350195</v>
      </c>
      <c r="J33" s="2">
        <v>-5.8252427184466E-2</v>
      </c>
      <c r="K33" s="2">
        <v>-5.1546391752577303E-2</v>
      </c>
      <c r="L33" s="2">
        <v>4.7101449275362299E-2</v>
      </c>
      <c r="M33" s="2">
        <v>-8.6505190311418706E-2</v>
      </c>
      <c r="N33" s="3">
        <v>-0.14563106796116501</v>
      </c>
      <c r="O33" s="3">
        <v>1.5631067961164999</v>
      </c>
    </row>
    <row r="34" spans="1:15" x14ac:dyDescent="0.3">
      <c r="A34" s="8" t="s">
        <v>79</v>
      </c>
      <c r="B34" s="2">
        <v>-6.0606060606060601E-2</v>
      </c>
      <c r="C34" s="2">
        <v>0.67741935483870996</v>
      </c>
      <c r="D34" s="2">
        <v>0.30769230769230799</v>
      </c>
      <c r="E34" s="2">
        <v>0.191176470588235</v>
      </c>
      <c r="F34" s="2">
        <v>7.4074074074074098E-2</v>
      </c>
      <c r="G34" s="2">
        <v>0.27586206896551702</v>
      </c>
      <c r="H34" s="2">
        <v>0.108108108108108</v>
      </c>
      <c r="I34" s="2">
        <v>0</v>
      </c>
      <c r="J34" s="2">
        <v>-4.8780487804878099E-2</v>
      </c>
      <c r="K34" s="2">
        <v>-7.69230769230769E-2</v>
      </c>
      <c r="L34" s="2">
        <v>-2.7777777777777801E-2</v>
      </c>
      <c r="M34" s="2">
        <v>-7.6190476190476197E-2</v>
      </c>
      <c r="N34" s="3">
        <v>-0.211382113821138</v>
      </c>
      <c r="O34" s="3">
        <v>1.9393939393939399</v>
      </c>
    </row>
    <row r="35" spans="1:15" x14ac:dyDescent="0.3">
      <c r="A35" s="11" t="s">
        <v>16</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-3.2550693703308403E-2</v>
      </c>
      <c r="K35" s="3">
        <v>-1.4892443463872E-2</v>
      </c>
      <c r="L35" s="3">
        <v>3.9193729003359497E-2</v>
      </c>
      <c r="M35" s="3">
        <v>-0.18534482758620699</v>
      </c>
      <c r="N35" s="3">
        <v>-0.19316969050160099</v>
      </c>
      <c r="O35" s="3">
        <v>1.67610619469027</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141</v>
      </c>
    </row>
    <row r="2" spans="1:14" ht="15.6" x14ac:dyDescent="0.3">
      <c r="A2" s="12" t="s">
        <v>134</v>
      </c>
    </row>
    <row r="3" spans="1:14" ht="15.6" x14ac:dyDescent="0.3">
      <c r="A3" s="12" t="s">
        <v>59</v>
      </c>
    </row>
    <row r="4" spans="1:14" ht="15.6" x14ac:dyDescent="0.3">
      <c r="A4" s="12" t="s">
        <v>55</v>
      </c>
    </row>
    <row r="5" spans="1:14" x14ac:dyDescent="0.3">
      <c r="A5" s="16" t="str">
        <f>HYPERLINK("#'Table of contents'!A35",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41</v>
      </c>
      <c r="C8" s="1">
        <v>36</v>
      </c>
      <c r="D8" s="1">
        <v>68</v>
      </c>
      <c r="E8" s="1">
        <v>80</v>
      </c>
      <c r="F8" s="1">
        <v>124</v>
      </c>
      <c r="G8" s="1">
        <v>135</v>
      </c>
      <c r="H8" s="1">
        <v>137</v>
      </c>
      <c r="I8" s="1">
        <v>143</v>
      </c>
      <c r="J8" s="1">
        <v>150</v>
      </c>
      <c r="K8" s="1">
        <v>137</v>
      </c>
      <c r="L8" s="1">
        <v>135</v>
      </c>
      <c r="M8" s="1">
        <v>137</v>
      </c>
      <c r="N8" s="1">
        <v>113</v>
      </c>
    </row>
    <row r="9" spans="1:14" x14ac:dyDescent="0.3">
      <c r="A9" s="7" t="s">
        <v>83</v>
      </c>
      <c r="B9" s="1">
        <v>6</v>
      </c>
      <c r="C9" s="1">
        <v>6</v>
      </c>
      <c r="D9" s="1">
        <v>7</v>
      </c>
      <c r="E9" s="1">
        <v>9</v>
      </c>
      <c r="F9" s="1">
        <v>12</v>
      </c>
      <c r="G9" s="1">
        <v>11</v>
      </c>
      <c r="H9" s="1">
        <v>9</v>
      </c>
      <c r="I9" s="1">
        <v>11</v>
      </c>
      <c r="J9" s="1">
        <v>11</v>
      </c>
      <c r="K9" s="1">
        <v>12</v>
      </c>
      <c r="L9" s="1">
        <v>15</v>
      </c>
      <c r="M9" s="1">
        <v>14</v>
      </c>
      <c r="N9" s="1">
        <v>11</v>
      </c>
    </row>
    <row r="10" spans="1:14" x14ac:dyDescent="0.3">
      <c r="A10" s="7" t="s">
        <v>84</v>
      </c>
      <c r="B10" s="1">
        <v>14</v>
      </c>
      <c r="C10" s="1">
        <v>14</v>
      </c>
      <c r="D10" s="1">
        <v>20</v>
      </c>
      <c r="E10" s="1">
        <v>23</v>
      </c>
      <c r="F10" s="1">
        <v>29</v>
      </c>
      <c r="G10" s="1">
        <v>38</v>
      </c>
      <c r="H10" s="1">
        <v>41</v>
      </c>
      <c r="I10" s="1">
        <v>45</v>
      </c>
      <c r="J10" s="1">
        <v>46</v>
      </c>
      <c r="K10" s="1">
        <v>53</v>
      </c>
      <c r="L10" s="1">
        <v>61</v>
      </c>
      <c r="M10" s="1">
        <v>54</v>
      </c>
      <c r="N10" s="1">
        <v>47</v>
      </c>
    </row>
    <row r="11" spans="1:14" x14ac:dyDescent="0.3">
      <c r="A11" s="7" t="s">
        <v>85</v>
      </c>
      <c r="B11" s="1">
        <v>326</v>
      </c>
      <c r="C11" s="1">
        <v>298</v>
      </c>
      <c r="D11" s="1">
        <v>602</v>
      </c>
      <c r="E11" s="1">
        <v>704</v>
      </c>
      <c r="F11" s="1">
        <v>915</v>
      </c>
      <c r="G11" s="1">
        <v>995</v>
      </c>
      <c r="H11" s="1">
        <v>987</v>
      </c>
      <c r="I11" s="1">
        <v>1085</v>
      </c>
      <c r="J11" s="1">
        <v>1142</v>
      </c>
      <c r="K11" s="1">
        <v>1134</v>
      </c>
      <c r="L11" s="1">
        <v>1137</v>
      </c>
      <c r="M11" s="1">
        <v>1194</v>
      </c>
      <c r="N11" s="1">
        <v>937</v>
      </c>
    </row>
    <row r="12" spans="1:14" x14ac:dyDescent="0.3">
      <c r="A12" s="7" t="s">
        <v>86</v>
      </c>
      <c r="B12" s="1">
        <v>7</v>
      </c>
      <c r="C12" s="1">
        <v>7</v>
      </c>
      <c r="D12" s="1">
        <v>9</v>
      </c>
      <c r="E12" s="1">
        <v>12</v>
      </c>
      <c r="F12" s="1">
        <v>17</v>
      </c>
      <c r="G12" s="1">
        <v>19</v>
      </c>
      <c r="H12" s="1">
        <v>18</v>
      </c>
      <c r="I12" s="1">
        <v>17</v>
      </c>
      <c r="J12" s="1">
        <v>15</v>
      </c>
      <c r="K12" s="1">
        <v>12</v>
      </c>
      <c r="L12" s="1">
        <v>15</v>
      </c>
      <c r="M12" s="1">
        <v>17</v>
      </c>
      <c r="N12" s="1">
        <v>15</v>
      </c>
    </row>
    <row r="13" spans="1:14" x14ac:dyDescent="0.3">
      <c r="A13" s="7" t="s">
        <v>87</v>
      </c>
      <c r="B13" s="1">
        <v>33</v>
      </c>
      <c r="C13" s="1">
        <v>27</v>
      </c>
      <c r="D13" s="1">
        <v>35</v>
      </c>
      <c r="E13" s="1">
        <v>32</v>
      </c>
      <c r="F13" s="1">
        <v>29</v>
      </c>
      <c r="G13" s="1">
        <v>36</v>
      </c>
      <c r="H13" s="1">
        <v>36</v>
      </c>
      <c r="I13" s="1">
        <v>35</v>
      </c>
      <c r="J13" s="1">
        <v>36</v>
      </c>
      <c r="K13" s="1">
        <v>37</v>
      </c>
      <c r="L13" s="1">
        <v>27</v>
      </c>
      <c r="M13" s="1">
        <v>29</v>
      </c>
      <c r="N13" s="1">
        <v>22</v>
      </c>
    </row>
    <row r="14" spans="1:14" x14ac:dyDescent="0.3">
      <c r="A14" s="7" t="s">
        <v>88</v>
      </c>
      <c r="B14" s="1">
        <v>83</v>
      </c>
      <c r="C14" s="1">
        <v>70</v>
      </c>
      <c r="D14" s="1">
        <v>105</v>
      </c>
      <c r="E14" s="1">
        <v>129</v>
      </c>
      <c r="F14" s="1">
        <v>144</v>
      </c>
      <c r="G14" s="1">
        <v>164</v>
      </c>
      <c r="H14" s="1">
        <v>223</v>
      </c>
      <c r="I14" s="1">
        <v>242</v>
      </c>
      <c r="J14" s="1">
        <v>280</v>
      </c>
      <c r="K14" s="1">
        <v>254</v>
      </c>
      <c r="L14" s="1">
        <v>244</v>
      </c>
      <c r="M14" s="1">
        <v>243</v>
      </c>
      <c r="N14" s="1">
        <v>223</v>
      </c>
    </row>
    <row r="15" spans="1:14" x14ac:dyDescent="0.3">
      <c r="A15" s="7" t="s">
        <v>89</v>
      </c>
      <c r="B15" s="1">
        <v>14</v>
      </c>
      <c r="C15" s="1">
        <v>10</v>
      </c>
      <c r="D15" s="1">
        <v>21</v>
      </c>
      <c r="E15" s="1">
        <v>29</v>
      </c>
      <c r="F15" s="1">
        <v>31</v>
      </c>
      <c r="G15" s="1">
        <v>34</v>
      </c>
      <c r="H15" s="1">
        <v>37</v>
      </c>
      <c r="I15" s="1">
        <v>43</v>
      </c>
      <c r="J15" s="1">
        <v>57</v>
      </c>
      <c r="K15" s="1">
        <v>53</v>
      </c>
      <c r="L15" s="1">
        <v>46</v>
      </c>
      <c r="M15" s="1">
        <v>57</v>
      </c>
      <c r="N15" s="1">
        <v>60</v>
      </c>
    </row>
    <row r="16" spans="1:14" x14ac:dyDescent="0.3">
      <c r="A16" s="7" t="s">
        <v>90</v>
      </c>
      <c r="B16" s="1">
        <v>4</v>
      </c>
      <c r="C16" s="1">
        <v>5</v>
      </c>
      <c r="D16" s="1">
        <v>6</v>
      </c>
      <c r="E16" s="1">
        <v>12</v>
      </c>
      <c r="F16" s="1">
        <v>11</v>
      </c>
      <c r="G16" s="1">
        <v>10</v>
      </c>
      <c r="H16" s="1">
        <v>8</v>
      </c>
      <c r="I16" s="1">
        <v>10</v>
      </c>
      <c r="J16" s="1">
        <v>12</v>
      </c>
      <c r="K16" s="1">
        <v>11</v>
      </c>
      <c r="L16" s="1">
        <v>8</v>
      </c>
      <c r="M16" s="1">
        <v>8</v>
      </c>
      <c r="N16" s="1">
        <v>6</v>
      </c>
    </row>
    <row r="17" spans="1:14" x14ac:dyDescent="0.3">
      <c r="A17" s="7" t="s">
        <v>91</v>
      </c>
      <c r="B17" s="1">
        <v>22</v>
      </c>
      <c r="C17" s="1">
        <v>16</v>
      </c>
      <c r="D17" s="1">
        <v>28</v>
      </c>
      <c r="E17" s="1">
        <v>43</v>
      </c>
      <c r="F17" s="1">
        <v>54</v>
      </c>
      <c r="G17" s="1">
        <v>51</v>
      </c>
      <c r="H17" s="1">
        <v>61</v>
      </c>
      <c r="I17" s="1">
        <v>63</v>
      </c>
      <c r="J17" s="1">
        <v>60</v>
      </c>
      <c r="K17" s="1">
        <v>58</v>
      </c>
      <c r="L17" s="1">
        <v>52</v>
      </c>
      <c r="M17" s="1">
        <v>49</v>
      </c>
      <c r="N17" s="1">
        <v>38</v>
      </c>
    </row>
    <row r="18" spans="1:14" x14ac:dyDescent="0.3">
      <c r="A18" s="7" t="s">
        <v>92</v>
      </c>
      <c r="B18" s="1">
        <v>8</v>
      </c>
      <c r="C18" s="1">
        <v>6</v>
      </c>
      <c r="D18" s="1">
        <v>16</v>
      </c>
      <c r="E18" s="1">
        <v>20</v>
      </c>
      <c r="F18" s="1">
        <v>23</v>
      </c>
      <c r="G18" s="1">
        <v>19</v>
      </c>
      <c r="H18" s="1">
        <v>26</v>
      </c>
      <c r="I18" s="1">
        <v>39</v>
      </c>
      <c r="J18" s="1">
        <v>47</v>
      </c>
      <c r="K18" s="1">
        <v>38</v>
      </c>
      <c r="L18" s="1">
        <v>35</v>
      </c>
      <c r="M18" s="1">
        <v>42</v>
      </c>
      <c r="N18" s="1">
        <v>29</v>
      </c>
    </row>
    <row r="19" spans="1:14" x14ac:dyDescent="0.3">
      <c r="A19" s="7" t="s">
        <v>93</v>
      </c>
      <c r="B19" s="1">
        <v>7</v>
      </c>
      <c r="C19" s="1">
        <v>9</v>
      </c>
      <c r="D19" s="1">
        <v>13</v>
      </c>
      <c r="E19" s="1">
        <v>18</v>
      </c>
      <c r="F19" s="1">
        <v>16</v>
      </c>
      <c r="G19" s="1">
        <v>15</v>
      </c>
      <c r="H19" s="1">
        <v>16</v>
      </c>
      <c r="I19" s="1">
        <v>16</v>
      </c>
      <c r="J19" s="1">
        <v>18</v>
      </c>
      <c r="K19" s="1">
        <v>14</v>
      </c>
      <c r="L19" s="1">
        <v>11</v>
      </c>
      <c r="M19" s="1">
        <v>12</v>
      </c>
      <c r="N19" s="1">
        <v>11</v>
      </c>
    </row>
    <row r="20" spans="1:14" x14ac:dyDescent="0.3">
      <c r="A20" s="10" t="s">
        <v>16</v>
      </c>
      <c r="B20" s="5">
        <v>565</v>
      </c>
      <c r="C20" s="5">
        <v>504</v>
      </c>
      <c r="D20" s="5">
        <v>930</v>
      </c>
      <c r="E20" s="5">
        <v>1111</v>
      </c>
      <c r="F20" s="5">
        <v>1405</v>
      </c>
      <c r="G20" s="5">
        <v>1527</v>
      </c>
      <c r="H20" s="5">
        <v>1599</v>
      </c>
      <c r="I20" s="5">
        <v>1749</v>
      </c>
      <c r="J20" s="5">
        <v>1874</v>
      </c>
      <c r="K20" s="5">
        <v>1813</v>
      </c>
      <c r="L20" s="5">
        <v>1786</v>
      </c>
      <c r="M20" s="5">
        <v>1856</v>
      </c>
      <c r="N20" s="5">
        <v>1512</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9.6018735362997695E-2</v>
      </c>
      <c r="C25" s="2">
        <v>9.2783505154639206E-2</v>
      </c>
      <c r="D25" s="2">
        <v>9.1767881241565499E-2</v>
      </c>
      <c r="E25" s="2">
        <v>9.3023255813953501E-2</v>
      </c>
      <c r="F25" s="2">
        <v>0.1101243339254</v>
      </c>
      <c r="G25" s="2">
        <v>0.109400324149109</v>
      </c>
      <c r="H25" s="2">
        <v>0.111563517915309</v>
      </c>
      <c r="I25" s="2">
        <v>0.107035928143713</v>
      </c>
      <c r="J25" s="2">
        <v>0.107142857142857</v>
      </c>
      <c r="K25" s="2">
        <v>9.8916967509025303E-2</v>
      </c>
      <c r="L25" s="2">
        <v>9.7122302158273402E-2</v>
      </c>
      <c r="M25" s="2">
        <v>9.4809688581314902E-2</v>
      </c>
      <c r="N25" s="2">
        <v>9.8689956331877701E-2</v>
      </c>
    </row>
    <row r="26" spans="1:14" x14ac:dyDescent="0.3">
      <c r="A26" s="8" t="s">
        <v>83</v>
      </c>
      <c r="B26" s="2">
        <v>1.40515222482436E-2</v>
      </c>
      <c r="C26" s="2">
        <v>1.54639175257732E-2</v>
      </c>
      <c r="D26" s="2">
        <v>9.4466936572199702E-3</v>
      </c>
      <c r="E26" s="2">
        <v>1.04651162790698E-2</v>
      </c>
      <c r="F26" s="2">
        <v>1.0657193605683801E-2</v>
      </c>
      <c r="G26" s="2">
        <v>8.9141004862236597E-3</v>
      </c>
      <c r="H26" s="2">
        <v>7.32899022801303E-3</v>
      </c>
      <c r="I26" s="2">
        <v>8.2335329341317407E-3</v>
      </c>
      <c r="J26" s="2">
        <v>7.8571428571428594E-3</v>
      </c>
      <c r="K26" s="2">
        <v>8.6642599277978304E-3</v>
      </c>
      <c r="L26" s="2">
        <v>1.07913669064748E-2</v>
      </c>
      <c r="M26" s="2">
        <v>9.6885813148788903E-3</v>
      </c>
      <c r="N26" s="2">
        <v>9.6069868995633193E-3</v>
      </c>
    </row>
    <row r="27" spans="1:14" x14ac:dyDescent="0.3">
      <c r="A27" s="8" t="s">
        <v>84</v>
      </c>
      <c r="B27" s="2">
        <v>3.2786885245901599E-2</v>
      </c>
      <c r="C27" s="2">
        <v>3.60824742268041E-2</v>
      </c>
      <c r="D27" s="2">
        <v>2.6990553306342799E-2</v>
      </c>
      <c r="E27" s="2">
        <v>2.67441860465116E-2</v>
      </c>
      <c r="F27" s="2">
        <v>2.5754884547069298E-2</v>
      </c>
      <c r="G27" s="2">
        <v>3.07941653160454E-2</v>
      </c>
      <c r="H27" s="2">
        <v>3.33876221498371E-2</v>
      </c>
      <c r="I27" s="2">
        <v>3.3682634730538903E-2</v>
      </c>
      <c r="J27" s="2">
        <v>3.2857142857142897E-2</v>
      </c>
      <c r="K27" s="2">
        <v>3.8267148014440401E-2</v>
      </c>
      <c r="L27" s="2">
        <v>4.3884892086330902E-2</v>
      </c>
      <c r="M27" s="2">
        <v>3.7370242214532903E-2</v>
      </c>
      <c r="N27" s="2">
        <v>4.1048034934497803E-2</v>
      </c>
    </row>
    <row r="28" spans="1:14" x14ac:dyDescent="0.3">
      <c r="A28" s="8" t="s">
        <v>85</v>
      </c>
      <c r="B28" s="2">
        <v>0.76346604215456704</v>
      </c>
      <c r="C28" s="2">
        <v>0.768041237113402</v>
      </c>
      <c r="D28" s="2">
        <v>0.81241565452091802</v>
      </c>
      <c r="E28" s="2">
        <v>0.81860465116279102</v>
      </c>
      <c r="F28" s="2">
        <v>0.81261101243339295</v>
      </c>
      <c r="G28" s="2">
        <v>0.80632090761750397</v>
      </c>
      <c r="H28" s="2">
        <v>0.80374592833876202</v>
      </c>
      <c r="I28" s="2">
        <v>0.81212574850299402</v>
      </c>
      <c r="J28" s="2">
        <v>0.81571428571428595</v>
      </c>
      <c r="K28" s="2">
        <v>0.81877256317689495</v>
      </c>
      <c r="L28" s="2">
        <v>0.81798561151079097</v>
      </c>
      <c r="M28" s="2">
        <v>0.82629757785467095</v>
      </c>
      <c r="N28" s="2">
        <v>0.81834061135371206</v>
      </c>
    </row>
    <row r="29" spans="1:14" x14ac:dyDescent="0.3">
      <c r="A29" s="8" t="s">
        <v>86</v>
      </c>
      <c r="B29" s="2">
        <v>1.63934426229508E-2</v>
      </c>
      <c r="C29" s="2">
        <v>1.8041237113402098E-2</v>
      </c>
      <c r="D29" s="2">
        <v>1.21457489878543E-2</v>
      </c>
      <c r="E29" s="2">
        <v>1.3953488372093001E-2</v>
      </c>
      <c r="F29" s="2">
        <v>1.5097690941385401E-2</v>
      </c>
      <c r="G29" s="2">
        <v>1.53970826580227E-2</v>
      </c>
      <c r="H29" s="2">
        <v>1.46579804560261E-2</v>
      </c>
      <c r="I29" s="2">
        <v>1.2724550898203599E-2</v>
      </c>
      <c r="J29" s="2">
        <v>1.0714285714285701E-2</v>
      </c>
      <c r="K29" s="2">
        <v>8.6642599277978304E-3</v>
      </c>
      <c r="L29" s="2">
        <v>1.07913669064748E-2</v>
      </c>
      <c r="M29" s="2">
        <v>1.1764705882352899E-2</v>
      </c>
      <c r="N29" s="2">
        <v>1.31004366812227E-2</v>
      </c>
    </row>
    <row r="30" spans="1:14" x14ac:dyDescent="0.3">
      <c r="A30" s="8" t="s">
        <v>87</v>
      </c>
      <c r="B30" s="2">
        <v>7.7283372365339595E-2</v>
      </c>
      <c r="C30" s="2">
        <v>6.9587628865979398E-2</v>
      </c>
      <c r="D30" s="2">
        <v>4.7233468286099901E-2</v>
      </c>
      <c r="E30" s="2">
        <v>3.7209302325581402E-2</v>
      </c>
      <c r="F30" s="2">
        <v>2.5754884547069298E-2</v>
      </c>
      <c r="G30" s="2">
        <v>2.91734197730956E-2</v>
      </c>
      <c r="H30" s="2">
        <v>2.9315960912052099E-2</v>
      </c>
      <c r="I30" s="2">
        <v>2.6197604790419202E-2</v>
      </c>
      <c r="J30" s="2">
        <v>2.57142857142857E-2</v>
      </c>
      <c r="K30" s="2">
        <v>2.6714801444043298E-2</v>
      </c>
      <c r="L30" s="2">
        <v>1.9424460431654699E-2</v>
      </c>
      <c r="M30" s="2">
        <v>2.0069204152249099E-2</v>
      </c>
      <c r="N30" s="2">
        <v>1.92139737991266E-2</v>
      </c>
    </row>
    <row r="31" spans="1:14" x14ac:dyDescent="0.3">
      <c r="A31" s="8" t="s">
        <v>88</v>
      </c>
      <c r="B31" s="2">
        <v>0.60144927536231896</v>
      </c>
      <c r="C31" s="2">
        <v>0.60344827586206895</v>
      </c>
      <c r="D31" s="2">
        <v>0.55555555555555602</v>
      </c>
      <c r="E31" s="2">
        <v>0.51394422310757004</v>
      </c>
      <c r="F31" s="2">
        <v>0.51612903225806495</v>
      </c>
      <c r="G31" s="2">
        <v>0.559726962457338</v>
      </c>
      <c r="H31" s="2">
        <v>0.60107816711590301</v>
      </c>
      <c r="I31" s="2">
        <v>0.58595641646489105</v>
      </c>
      <c r="J31" s="2">
        <v>0.59071729957805896</v>
      </c>
      <c r="K31" s="2">
        <v>0.59345794392523399</v>
      </c>
      <c r="L31" s="2">
        <v>0.61616161616161602</v>
      </c>
      <c r="M31" s="2">
        <v>0.59124087591240904</v>
      </c>
      <c r="N31" s="2">
        <v>0.60762942779291595</v>
      </c>
    </row>
    <row r="32" spans="1:14" x14ac:dyDescent="0.3">
      <c r="A32" s="8" t="s">
        <v>89</v>
      </c>
      <c r="B32" s="2">
        <v>0.101449275362319</v>
      </c>
      <c r="C32" s="2">
        <v>8.6206896551724102E-2</v>
      </c>
      <c r="D32" s="2">
        <v>0.11111111111111099</v>
      </c>
      <c r="E32" s="2">
        <v>0.115537848605578</v>
      </c>
      <c r="F32" s="2">
        <v>0.11111111111111099</v>
      </c>
      <c r="G32" s="2">
        <v>0.116040955631399</v>
      </c>
      <c r="H32" s="2">
        <v>9.9730458221024304E-2</v>
      </c>
      <c r="I32" s="2">
        <v>0.10411622276029101</v>
      </c>
      <c r="J32" s="2">
        <v>0.120253164556962</v>
      </c>
      <c r="K32" s="2">
        <v>0.123831775700935</v>
      </c>
      <c r="L32" s="2">
        <v>0.11616161616161599</v>
      </c>
      <c r="M32" s="2">
        <v>0.13868613138686101</v>
      </c>
      <c r="N32" s="2">
        <v>0.163487738419619</v>
      </c>
    </row>
    <row r="33" spans="1:15" x14ac:dyDescent="0.3">
      <c r="A33" s="8" t="s">
        <v>90</v>
      </c>
      <c r="B33" s="2">
        <v>2.8985507246376802E-2</v>
      </c>
      <c r="C33" s="2">
        <v>4.31034482758621E-2</v>
      </c>
      <c r="D33" s="2">
        <v>3.1746031746031703E-2</v>
      </c>
      <c r="E33" s="2">
        <v>4.7808764940239001E-2</v>
      </c>
      <c r="F33" s="2">
        <v>3.9426523297491002E-2</v>
      </c>
      <c r="G33" s="2">
        <v>3.4129692832764499E-2</v>
      </c>
      <c r="H33" s="2">
        <v>2.15633423180593E-2</v>
      </c>
      <c r="I33" s="2">
        <v>2.4213075060532701E-2</v>
      </c>
      <c r="J33" s="2">
        <v>2.53164556962025E-2</v>
      </c>
      <c r="K33" s="2">
        <v>2.57009345794393E-2</v>
      </c>
      <c r="L33" s="2">
        <v>2.02020202020202E-2</v>
      </c>
      <c r="M33" s="2">
        <v>1.9464720194647199E-2</v>
      </c>
      <c r="N33" s="2">
        <v>1.63487738419619E-2</v>
      </c>
    </row>
    <row r="34" spans="1:15" x14ac:dyDescent="0.3">
      <c r="A34" s="8" t="s">
        <v>91</v>
      </c>
      <c r="B34" s="2">
        <v>0.15942028985507201</v>
      </c>
      <c r="C34" s="2">
        <v>0.13793103448275901</v>
      </c>
      <c r="D34" s="2">
        <v>0.148148148148148</v>
      </c>
      <c r="E34" s="2">
        <v>0.171314741035857</v>
      </c>
      <c r="F34" s="2">
        <v>0.19354838709677399</v>
      </c>
      <c r="G34" s="2">
        <v>0.17406143344709901</v>
      </c>
      <c r="H34" s="2">
        <v>0.164420485175202</v>
      </c>
      <c r="I34" s="2">
        <v>0.152542372881356</v>
      </c>
      <c r="J34" s="2">
        <v>0.126582278481013</v>
      </c>
      <c r="K34" s="2">
        <v>0.13551401869158899</v>
      </c>
      <c r="L34" s="2">
        <v>0.13131313131313099</v>
      </c>
      <c r="M34" s="2">
        <v>0.11922141119221399</v>
      </c>
      <c r="N34" s="2">
        <v>0.103542234332425</v>
      </c>
    </row>
    <row r="35" spans="1:15" x14ac:dyDescent="0.3">
      <c r="A35" s="8" t="s">
        <v>92</v>
      </c>
      <c r="B35" s="2">
        <v>5.7971014492753603E-2</v>
      </c>
      <c r="C35" s="2">
        <v>5.1724137931034503E-2</v>
      </c>
      <c r="D35" s="2">
        <v>8.4656084656084707E-2</v>
      </c>
      <c r="E35" s="2">
        <v>7.9681274900398405E-2</v>
      </c>
      <c r="F35" s="2">
        <v>8.2437275985663097E-2</v>
      </c>
      <c r="G35" s="2">
        <v>6.4846416382252595E-2</v>
      </c>
      <c r="H35" s="2">
        <v>7.0080862533692695E-2</v>
      </c>
      <c r="I35" s="2">
        <v>9.4430992736077496E-2</v>
      </c>
      <c r="J35" s="2">
        <v>9.9156118143459898E-2</v>
      </c>
      <c r="K35" s="2">
        <v>8.8785046728972E-2</v>
      </c>
      <c r="L35" s="2">
        <v>8.8383838383838398E-2</v>
      </c>
      <c r="M35" s="2">
        <v>0.102189781021898</v>
      </c>
      <c r="N35" s="2">
        <v>7.9019073569482304E-2</v>
      </c>
    </row>
    <row r="36" spans="1:15" x14ac:dyDescent="0.3">
      <c r="A36" s="8" t="s">
        <v>93</v>
      </c>
      <c r="B36" s="2">
        <v>5.0724637681159403E-2</v>
      </c>
      <c r="C36" s="2">
        <v>7.7586206896551699E-2</v>
      </c>
      <c r="D36" s="2">
        <v>6.8783068783068793E-2</v>
      </c>
      <c r="E36" s="2">
        <v>7.1713147410358599E-2</v>
      </c>
      <c r="F36" s="2">
        <v>5.7347670250896099E-2</v>
      </c>
      <c r="G36" s="2">
        <v>5.1194539249146798E-2</v>
      </c>
      <c r="H36" s="2">
        <v>4.3126684636118601E-2</v>
      </c>
      <c r="I36" s="2">
        <v>3.8740920096852302E-2</v>
      </c>
      <c r="J36" s="2">
        <v>3.7974683544303799E-2</v>
      </c>
      <c r="K36" s="2">
        <v>3.27102803738318E-2</v>
      </c>
      <c r="L36" s="2">
        <v>2.7777777777777801E-2</v>
      </c>
      <c r="M36" s="2">
        <v>2.9197080291970798E-2</v>
      </c>
      <c r="N36" s="2">
        <v>2.9972752043596701E-2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-0.12195121951219499</v>
      </c>
      <c r="C41" s="2">
        <v>0.88888888888888895</v>
      </c>
      <c r="D41" s="2">
        <v>0.17647058823529399</v>
      </c>
      <c r="E41" s="2">
        <v>0.55000000000000004</v>
      </c>
      <c r="F41" s="2">
        <v>8.8709677419354802E-2</v>
      </c>
      <c r="G41" s="2">
        <v>1.48148148148148E-2</v>
      </c>
      <c r="H41" s="2">
        <v>4.3795620437956199E-2</v>
      </c>
      <c r="I41" s="2">
        <v>4.8951048951049E-2</v>
      </c>
      <c r="J41" s="2">
        <v>-8.6666666666666697E-2</v>
      </c>
      <c r="K41" s="2">
        <v>-1.4598540145985399E-2</v>
      </c>
      <c r="L41" s="2">
        <v>1.48148148148148E-2</v>
      </c>
      <c r="M41" s="2">
        <v>-0.17518248175182499</v>
      </c>
      <c r="N41" s="3">
        <v>-0.24666666666666701</v>
      </c>
      <c r="O41" s="3">
        <v>1.75609756097561</v>
      </c>
    </row>
    <row r="42" spans="1:15" x14ac:dyDescent="0.3">
      <c r="A42" s="8" t="s">
        <v>83</v>
      </c>
      <c r="B42" s="2">
        <v>0</v>
      </c>
      <c r="C42" s="2">
        <v>0.16666666666666699</v>
      </c>
      <c r="D42" s="2">
        <v>0.28571428571428598</v>
      </c>
      <c r="E42" s="2">
        <v>0.33333333333333298</v>
      </c>
      <c r="F42" s="2">
        <v>-8.3333333333333301E-2</v>
      </c>
      <c r="G42" s="2">
        <v>-0.18181818181818199</v>
      </c>
      <c r="H42" s="2">
        <v>0.22222222222222199</v>
      </c>
      <c r="I42" s="2">
        <v>0</v>
      </c>
      <c r="J42" s="2">
        <v>9.0909090909090898E-2</v>
      </c>
      <c r="K42" s="2">
        <v>0.25</v>
      </c>
      <c r="L42" s="2">
        <v>-6.6666666666666693E-2</v>
      </c>
      <c r="M42" s="2">
        <v>-0.214285714285714</v>
      </c>
      <c r="N42" s="3">
        <v>0</v>
      </c>
      <c r="O42" s="3">
        <v>0.83333333333333304</v>
      </c>
    </row>
    <row r="43" spans="1:15" x14ac:dyDescent="0.3">
      <c r="A43" s="8" t="s">
        <v>84</v>
      </c>
      <c r="B43" s="2">
        <v>0</v>
      </c>
      <c r="C43" s="2">
        <v>0.42857142857142899</v>
      </c>
      <c r="D43" s="2">
        <v>0.15</v>
      </c>
      <c r="E43" s="2">
        <v>0.26086956521739102</v>
      </c>
      <c r="F43" s="2">
        <v>0.31034482758620702</v>
      </c>
      <c r="G43" s="2">
        <v>7.8947368421052599E-2</v>
      </c>
      <c r="H43" s="2">
        <v>9.7560975609756101E-2</v>
      </c>
      <c r="I43" s="2">
        <v>2.2222222222222199E-2</v>
      </c>
      <c r="J43" s="2">
        <v>0.15217391304347799</v>
      </c>
      <c r="K43" s="2">
        <v>0.15094339622641501</v>
      </c>
      <c r="L43" s="2">
        <v>-0.114754098360656</v>
      </c>
      <c r="M43" s="2">
        <v>-0.12962962962963001</v>
      </c>
      <c r="N43" s="3">
        <v>2.1739130434782601E-2</v>
      </c>
      <c r="O43" s="3">
        <v>2.3571428571428599</v>
      </c>
    </row>
    <row r="44" spans="1:15" x14ac:dyDescent="0.3">
      <c r="A44" s="8" t="s">
        <v>85</v>
      </c>
      <c r="B44" s="2">
        <v>-8.5889570552147201E-2</v>
      </c>
      <c r="C44" s="2">
        <v>1.02013422818792</v>
      </c>
      <c r="D44" s="2">
        <v>0.16943521594684399</v>
      </c>
      <c r="E44" s="2">
        <v>0.29971590909090901</v>
      </c>
      <c r="F44" s="2">
        <v>8.7431693989070997E-2</v>
      </c>
      <c r="G44" s="2">
        <v>-8.0402010050251299E-3</v>
      </c>
      <c r="H44" s="2">
        <v>9.9290780141844004E-2</v>
      </c>
      <c r="I44" s="2">
        <v>5.2534562211981599E-2</v>
      </c>
      <c r="J44" s="2">
        <v>-7.0052539404553398E-3</v>
      </c>
      <c r="K44" s="2">
        <v>2.6455026455026501E-3</v>
      </c>
      <c r="L44" s="2">
        <v>5.0131926121372003E-2</v>
      </c>
      <c r="M44" s="2">
        <v>-0.21524288107202699</v>
      </c>
      <c r="N44" s="3">
        <v>-0.17950963222416799</v>
      </c>
      <c r="O44" s="3">
        <v>1.8742331288343601</v>
      </c>
    </row>
    <row r="45" spans="1:15" x14ac:dyDescent="0.3">
      <c r="A45" s="8" t="s">
        <v>86</v>
      </c>
      <c r="B45" s="2">
        <v>0</v>
      </c>
      <c r="C45" s="2">
        <v>0.28571428571428598</v>
      </c>
      <c r="D45" s="2">
        <v>0.33333333333333298</v>
      </c>
      <c r="E45" s="2">
        <v>0.41666666666666702</v>
      </c>
      <c r="F45" s="2">
        <v>0.11764705882352899</v>
      </c>
      <c r="G45" s="2">
        <v>-5.2631578947368397E-2</v>
      </c>
      <c r="H45" s="2">
        <v>-5.5555555555555601E-2</v>
      </c>
      <c r="I45" s="2">
        <v>-0.11764705882352899</v>
      </c>
      <c r="J45" s="2">
        <v>-0.2</v>
      </c>
      <c r="K45" s="2">
        <v>0.25</v>
      </c>
      <c r="L45" s="2">
        <v>0.133333333333333</v>
      </c>
      <c r="M45" s="2">
        <v>-0.11764705882352899</v>
      </c>
      <c r="N45" s="3">
        <v>0</v>
      </c>
      <c r="O45" s="3">
        <v>1.1428571428571399</v>
      </c>
    </row>
    <row r="46" spans="1:15" x14ac:dyDescent="0.3">
      <c r="A46" s="8" t="s">
        <v>87</v>
      </c>
      <c r="B46" s="2">
        <v>-0.18181818181818199</v>
      </c>
      <c r="C46" s="2">
        <v>0.296296296296296</v>
      </c>
      <c r="D46" s="2">
        <v>-8.5714285714285701E-2</v>
      </c>
      <c r="E46" s="2">
        <v>-9.375E-2</v>
      </c>
      <c r="F46" s="2">
        <v>0.24137931034482801</v>
      </c>
      <c r="G46" s="2">
        <v>0</v>
      </c>
      <c r="H46" s="2">
        <v>-2.7777777777777801E-2</v>
      </c>
      <c r="I46" s="2">
        <v>2.8571428571428598E-2</v>
      </c>
      <c r="J46" s="2">
        <v>2.7777777777777801E-2</v>
      </c>
      <c r="K46" s="2">
        <v>-0.27027027027027001</v>
      </c>
      <c r="L46" s="2">
        <v>7.4074074074074098E-2</v>
      </c>
      <c r="M46" s="2">
        <v>-0.24137931034482801</v>
      </c>
      <c r="N46" s="3">
        <v>-0.38888888888888901</v>
      </c>
      <c r="O46" s="3">
        <v>-0.33333333333333298</v>
      </c>
    </row>
    <row r="47" spans="1:15" x14ac:dyDescent="0.3">
      <c r="A47" s="8" t="s">
        <v>88</v>
      </c>
      <c r="B47" s="2">
        <v>-0.156626506024096</v>
      </c>
      <c r="C47" s="2">
        <v>0.5</v>
      </c>
      <c r="D47" s="2">
        <v>0.22857142857142901</v>
      </c>
      <c r="E47" s="2">
        <v>0.116279069767442</v>
      </c>
      <c r="F47" s="2">
        <v>0.13888888888888901</v>
      </c>
      <c r="G47" s="2">
        <v>0.35975609756097598</v>
      </c>
      <c r="H47" s="2">
        <v>8.5201793721973104E-2</v>
      </c>
      <c r="I47" s="2">
        <v>0.15702479338843001</v>
      </c>
      <c r="J47" s="2">
        <v>-9.2857142857142902E-2</v>
      </c>
      <c r="K47" s="2">
        <v>-3.9370078740157501E-2</v>
      </c>
      <c r="L47" s="2">
        <v>-4.0983606557377103E-3</v>
      </c>
      <c r="M47" s="2">
        <v>-8.2304526748971193E-2</v>
      </c>
      <c r="N47" s="3">
        <v>-0.20357142857142899</v>
      </c>
      <c r="O47" s="3">
        <v>1.68674698795181</v>
      </c>
    </row>
    <row r="48" spans="1:15" x14ac:dyDescent="0.3">
      <c r="A48" s="8" t="s">
        <v>89</v>
      </c>
      <c r="B48" s="2">
        <v>-0.28571428571428598</v>
      </c>
      <c r="C48" s="2">
        <v>1.1000000000000001</v>
      </c>
      <c r="D48" s="2">
        <v>0.38095238095238099</v>
      </c>
      <c r="E48" s="2">
        <v>6.8965517241379296E-2</v>
      </c>
      <c r="F48" s="2">
        <v>9.6774193548387094E-2</v>
      </c>
      <c r="G48" s="2">
        <v>8.8235294117647106E-2</v>
      </c>
      <c r="H48" s="2">
        <v>0.162162162162162</v>
      </c>
      <c r="I48" s="2">
        <v>0.32558139534883701</v>
      </c>
      <c r="J48" s="2">
        <v>-7.0175438596491196E-2</v>
      </c>
      <c r="K48" s="2">
        <v>-0.13207547169811301</v>
      </c>
      <c r="L48" s="2">
        <v>0.23913043478260901</v>
      </c>
      <c r="M48" s="2">
        <v>5.2631578947368397E-2</v>
      </c>
      <c r="N48" s="3">
        <v>5.2631578947368397E-2</v>
      </c>
      <c r="O48" s="3">
        <v>3.28571428571429</v>
      </c>
    </row>
    <row r="49" spans="1:15" x14ac:dyDescent="0.3">
      <c r="A49" s="8" t="s">
        <v>90</v>
      </c>
      <c r="B49" s="2">
        <v>0.25</v>
      </c>
      <c r="C49" s="2">
        <v>0.2</v>
      </c>
      <c r="D49" s="2">
        <v>1</v>
      </c>
      <c r="E49" s="2">
        <v>-8.3333333333333301E-2</v>
      </c>
      <c r="F49" s="2">
        <v>-9.0909090909090898E-2</v>
      </c>
      <c r="G49" s="2">
        <v>-0.2</v>
      </c>
      <c r="H49" s="2">
        <v>0.25</v>
      </c>
      <c r="I49" s="2">
        <v>0.2</v>
      </c>
      <c r="J49" s="2">
        <v>-8.3333333333333301E-2</v>
      </c>
      <c r="K49" s="2">
        <v>-0.27272727272727298</v>
      </c>
      <c r="L49" s="2">
        <v>0</v>
      </c>
      <c r="M49" s="2">
        <v>-0.25</v>
      </c>
      <c r="N49" s="3">
        <v>-0.5</v>
      </c>
      <c r="O49" s="3">
        <v>0.5</v>
      </c>
    </row>
    <row r="50" spans="1:15" x14ac:dyDescent="0.3">
      <c r="A50" s="8" t="s">
        <v>91</v>
      </c>
      <c r="B50" s="2">
        <v>-0.27272727272727298</v>
      </c>
      <c r="C50" s="2">
        <v>0.75</v>
      </c>
      <c r="D50" s="2">
        <v>0.53571428571428603</v>
      </c>
      <c r="E50" s="2">
        <v>0.25581395348837199</v>
      </c>
      <c r="F50" s="2">
        <v>-5.5555555555555601E-2</v>
      </c>
      <c r="G50" s="2">
        <v>0.19607843137254899</v>
      </c>
      <c r="H50" s="2">
        <v>3.2786885245901599E-2</v>
      </c>
      <c r="I50" s="2">
        <v>-4.7619047619047603E-2</v>
      </c>
      <c r="J50" s="2">
        <v>-3.3333333333333298E-2</v>
      </c>
      <c r="K50" s="2">
        <v>-0.10344827586206901</v>
      </c>
      <c r="L50" s="2">
        <v>-5.7692307692307702E-2</v>
      </c>
      <c r="M50" s="2">
        <v>-0.22448979591836701</v>
      </c>
      <c r="N50" s="3">
        <v>-0.36666666666666697</v>
      </c>
      <c r="O50" s="3">
        <v>0.72727272727272696</v>
      </c>
    </row>
    <row r="51" spans="1:15" x14ac:dyDescent="0.3">
      <c r="A51" s="8" t="s">
        <v>92</v>
      </c>
      <c r="B51" s="2">
        <v>-0.25</v>
      </c>
      <c r="C51" s="2">
        <v>1.6666666666666701</v>
      </c>
      <c r="D51" s="2">
        <v>0.25</v>
      </c>
      <c r="E51" s="2">
        <v>0.15</v>
      </c>
      <c r="F51" s="2">
        <v>-0.173913043478261</v>
      </c>
      <c r="G51" s="2">
        <v>0.36842105263157898</v>
      </c>
      <c r="H51" s="2">
        <v>0.5</v>
      </c>
      <c r="I51" s="2">
        <v>0.20512820512820501</v>
      </c>
      <c r="J51" s="2">
        <v>-0.19148936170212799</v>
      </c>
      <c r="K51" s="2">
        <v>-7.8947368421052599E-2</v>
      </c>
      <c r="L51" s="2">
        <v>0.2</v>
      </c>
      <c r="M51" s="2">
        <v>-0.30952380952380998</v>
      </c>
      <c r="N51" s="3">
        <v>-0.38297872340425498</v>
      </c>
      <c r="O51" s="3">
        <v>2.625</v>
      </c>
    </row>
    <row r="52" spans="1:15" x14ac:dyDescent="0.3">
      <c r="A52" s="8" t="s">
        <v>93</v>
      </c>
      <c r="B52" s="2">
        <v>0.28571428571428598</v>
      </c>
      <c r="C52" s="2">
        <v>0.44444444444444398</v>
      </c>
      <c r="D52" s="2">
        <v>0.38461538461538503</v>
      </c>
      <c r="E52" s="2">
        <v>-0.11111111111111099</v>
      </c>
      <c r="F52" s="2">
        <v>-6.25E-2</v>
      </c>
      <c r="G52" s="2">
        <v>6.6666666666666693E-2</v>
      </c>
      <c r="H52" s="2">
        <v>0</v>
      </c>
      <c r="I52" s="2">
        <v>0.125</v>
      </c>
      <c r="J52" s="2">
        <v>-0.22222222222222199</v>
      </c>
      <c r="K52" s="2">
        <v>-0.214285714285714</v>
      </c>
      <c r="L52" s="2">
        <v>9.0909090909090898E-2</v>
      </c>
      <c r="M52" s="2">
        <v>-8.3333333333333301E-2</v>
      </c>
      <c r="N52" s="3">
        <v>-0.38888888888888901</v>
      </c>
      <c r="O52" s="3">
        <v>0.57142857142857095</v>
      </c>
    </row>
    <row r="53" spans="1:15" x14ac:dyDescent="0.3">
      <c r="A53" s="11" t="s">
        <v>16</v>
      </c>
      <c r="B53" s="3">
        <v>-0.107964601769912</v>
      </c>
      <c r="C53" s="3">
        <v>0.84523809523809501</v>
      </c>
      <c r="D53" s="3">
        <v>0.19462365591397801</v>
      </c>
      <c r="E53" s="3">
        <v>0.26462646264626499</v>
      </c>
      <c r="F53" s="3">
        <v>8.6832740213523094E-2</v>
      </c>
      <c r="G53" s="3">
        <v>4.7151277013752498E-2</v>
      </c>
      <c r="H53" s="3">
        <v>9.3808630393996201E-2</v>
      </c>
      <c r="I53" s="3">
        <v>7.1469411092052598E-2</v>
      </c>
      <c r="J53" s="3">
        <v>-3.2550693703308403E-2</v>
      </c>
      <c r="K53" s="3">
        <v>-1.4892443463872E-2</v>
      </c>
      <c r="L53" s="3">
        <v>3.9193729003359497E-2</v>
      </c>
      <c r="M53" s="3">
        <v>-0.18534482758620699</v>
      </c>
      <c r="N53" s="3">
        <v>-0.19316969050160099</v>
      </c>
      <c r="O53" s="3">
        <v>1.67610619469027</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142</v>
      </c>
    </row>
    <row r="2" spans="1:14" ht="15.6" x14ac:dyDescent="0.3">
      <c r="A2" s="12" t="s">
        <v>143</v>
      </c>
    </row>
    <row r="3" spans="1:14" ht="15.6" x14ac:dyDescent="0.3">
      <c r="A3" s="12" t="s">
        <v>33</v>
      </c>
    </row>
    <row r="4" spans="1:14" x14ac:dyDescent="0.3">
      <c r="A4" s="15"/>
    </row>
    <row r="5" spans="1:14" x14ac:dyDescent="0.3">
      <c r="A5" s="16" t="str">
        <f>HYPERLINK("#'Table of contents'!A36",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13335</v>
      </c>
      <c r="C8" s="1">
        <v>13837</v>
      </c>
      <c r="D8" s="1">
        <v>13951</v>
      </c>
      <c r="E8" s="1">
        <v>13816</v>
      </c>
      <c r="F8" s="1">
        <v>13529</v>
      </c>
      <c r="G8" s="1">
        <v>13238</v>
      </c>
      <c r="H8" s="1">
        <v>13445</v>
      </c>
      <c r="I8" s="1">
        <v>13835</v>
      </c>
      <c r="J8" s="1">
        <v>14017</v>
      </c>
      <c r="K8" s="1">
        <v>14096</v>
      </c>
      <c r="L8" s="1">
        <v>14666</v>
      </c>
      <c r="M8" s="1">
        <v>15679</v>
      </c>
      <c r="N8" s="1">
        <v>17219</v>
      </c>
    </row>
    <row r="9" spans="1:14" x14ac:dyDescent="0.3">
      <c r="A9" s="7" t="s">
        <v>14</v>
      </c>
      <c r="B9" s="1">
        <v>1511</v>
      </c>
      <c r="C9" s="1">
        <v>1397</v>
      </c>
      <c r="D9" s="1">
        <v>1366</v>
      </c>
      <c r="E9" s="1">
        <v>1411</v>
      </c>
      <c r="F9" s="1">
        <v>1438</v>
      </c>
      <c r="G9" s="1">
        <v>1424</v>
      </c>
      <c r="H9" s="1">
        <v>1297</v>
      </c>
      <c r="I9" s="1">
        <v>1234</v>
      </c>
      <c r="J9" s="1">
        <v>1322</v>
      </c>
      <c r="K9" s="1">
        <v>1429</v>
      </c>
      <c r="L9" s="1">
        <v>1476</v>
      </c>
      <c r="M9" s="1">
        <v>1600</v>
      </c>
      <c r="N9" s="1">
        <v>1687</v>
      </c>
    </row>
    <row r="10" spans="1:14" x14ac:dyDescent="0.3">
      <c r="A10" s="7" t="s">
        <v>15</v>
      </c>
      <c r="B10" s="1">
        <v>203</v>
      </c>
      <c r="C10" s="1">
        <v>161</v>
      </c>
      <c r="D10" s="1">
        <v>152</v>
      </c>
      <c r="E10" s="1">
        <v>150</v>
      </c>
      <c r="F10" s="1">
        <v>137</v>
      </c>
      <c r="G10" s="1">
        <v>131</v>
      </c>
      <c r="H10" s="1">
        <v>138</v>
      </c>
      <c r="I10" s="1">
        <v>119</v>
      </c>
      <c r="J10" s="1">
        <v>115</v>
      </c>
      <c r="K10" s="1">
        <v>122</v>
      </c>
      <c r="L10" s="1">
        <v>128</v>
      </c>
      <c r="M10" s="1">
        <v>135</v>
      </c>
      <c r="N10" s="1">
        <v>125</v>
      </c>
    </row>
    <row r="11" spans="1:14" x14ac:dyDescent="0.3">
      <c r="A11" s="10" t="s">
        <v>16</v>
      </c>
      <c r="B11" s="5">
        <v>15049</v>
      </c>
      <c r="C11" s="5">
        <v>15395</v>
      </c>
      <c r="D11" s="5">
        <v>15469</v>
      </c>
      <c r="E11" s="5">
        <v>15377</v>
      </c>
      <c r="F11" s="5">
        <v>15104</v>
      </c>
      <c r="G11" s="5">
        <v>14793</v>
      </c>
      <c r="H11" s="5">
        <v>14880</v>
      </c>
      <c r="I11" s="5">
        <v>15188</v>
      </c>
      <c r="J11" s="5">
        <v>15454</v>
      </c>
      <c r="K11" s="5">
        <v>15647</v>
      </c>
      <c r="L11" s="5">
        <v>16270</v>
      </c>
      <c r="M11" s="5">
        <v>17414</v>
      </c>
      <c r="N11" s="5">
        <v>19031</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0.886105389062396</v>
      </c>
      <c r="C16" s="2">
        <v>0.89879831113998099</v>
      </c>
      <c r="D16" s="2">
        <v>0.90186825263430104</v>
      </c>
      <c r="E16" s="2">
        <v>0.89848474995122596</v>
      </c>
      <c r="F16" s="2">
        <v>0.89572298728813604</v>
      </c>
      <c r="G16" s="2">
        <v>0.894882714797539</v>
      </c>
      <c r="H16" s="2">
        <v>0.90356182795698903</v>
      </c>
      <c r="I16" s="2">
        <v>0.91091651303660803</v>
      </c>
      <c r="J16" s="2">
        <v>0.90701436521289003</v>
      </c>
      <c r="K16" s="2">
        <v>0.90087556720138096</v>
      </c>
      <c r="L16" s="2">
        <v>0.90141364474492902</v>
      </c>
      <c r="M16" s="2">
        <v>0.90036752038589596</v>
      </c>
      <c r="N16" s="2">
        <v>0.90478692659345294</v>
      </c>
    </row>
    <row r="17" spans="1:15" x14ac:dyDescent="0.3">
      <c r="A17" s="8" t="s">
        <v>14</v>
      </c>
      <c r="B17" s="2">
        <v>0.10040534254767799</v>
      </c>
      <c r="C17" s="2">
        <v>9.0743747970120206E-2</v>
      </c>
      <c r="D17" s="2">
        <v>8.8305643545154799E-2</v>
      </c>
      <c r="E17" s="2">
        <v>9.1760421408597304E-2</v>
      </c>
      <c r="F17" s="2">
        <v>9.52065677966102E-2</v>
      </c>
      <c r="G17" s="2">
        <v>9.6261745420131106E-2</v>
      </c>
      <c r="H17" s="2">
        <v>8.7163978494623706E-2</v>
      </c>
      <c r="I17" s="2">
        <v>8.1248353963655498E-2</v>
      </c>
      <c r="J17" s="2">
        <v>8.5544195677494494E-2</v>
      </c>
      <c r="K17" s="2">
        <v>9.1327411005304504E-2</v>
      </c>
      <c r="L17" s="2">
        <v>9.0719114935464001E-2</v>
      </c>
      <c r="M17" s="2">
        <v>9.1880096474101294E-2</v>
      </c>
      <c r="N17" s="2">
        <v>8.8644842625190498E-2</v>
      </c>
    </row>
    <row r="18" spans="1:15" x14ac:dyDescent="0.3">
      <c r="A18" s="8" t="s">
        <v>15</v>
      </c>
      <c r="B18" s="2">
        <v>1.3489268389926199E-2</v>
      </c>
      <c r="C18" s="2">
        <v>1.0457940889899301E-2</v>
      </c>
      <c r="D18" s="2">
        <v>9.8261038205443105E-3</v>
      </c>
      <c r="E18" s="2">
        <v>9.7548286401768908E-3</v>
      </c>
      <c r="F18" s="2">
        <v>9.0704449152542391E-3</v>
      </c>
      <c r="G18" s="2">
        <v>8.8555397823294798E-3</v>
      </c>
      <c r="H18" s="2">
        <v>9.2741935483870996E-3</v>
      </c>
      <c r="I18" s="2">
        <v>7.8351329997366301E-3</v>
      </c>
      <c r="J18" s="2">
        <v>7.4414391096156302E-3</v>
      </c>
      <c r="K18" s="2">
        <v>7.7970217933150104E-3</v>
      </c>
      <c r="L18" s="2">
        <v>7.8672403196066408E-3</v>
      </c>
      <c r="M18" s="2">
        <v>7.7523831400023004E-3</v>
      </c>
      <c r="N18" s="2">
        <v>6.5682307813567297E-3</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3.7645294338207701E-2</v>
      </c>
      <c r="C23" s="2">
        <v>8.2387800823878008E-3</v>
      </c>
      <c r="D23" s="2">
        <v>-9.6767256827467608E-3</v>
      </c>
      <c r="E23" s="2">
        <v>-2.07730167921251E-2</v>
      </c>
      <c r="F23" s="2">
        <v>-2.1509350284573899E-2</v>
      </c>
      <c r="G23" s="2">
        <v>1.5636803142468601E-2</v>
      </c>
      <c r="H23" s="2">
        <v>2.9007065823726301E-2</v>
      </c>
      <c r="I23" s="2">
        <v>1.3155041561257699E-2</v>
      </c>
      <c r="J23" s="2">
        <v>5.6360134122850798E-3</v>
      </c>
      <c r="K23" s="2">
        <v>4.04370034052213E-2</v>
      </c>
      <c r="L23" s="2">
        <v>6.9071321423701093E-2</v>
      </c>
      <c r="M23" s="2">
        <v>9.8220549779960503E-2</v>
      </c>
      <c r="N23" s="3">
        <v>0.228436898052365</v>
      </c>
      <c r="O23" s="3">
        <v>0.291263592050994</v>
      </c>
    </row>
    <row r="24" spans="1:15" x14ac:dyDescent="0.3">
      <c r="A24" s="8" t="s">
        <v>14</v>
      </c>
      <c r="B24" s="2">
        <v>-7.5446724023825296E-2</v>
      </c>
      <c r="C24" s="2">
        <v>-2.21904080171797E-2</v>
      </c>
      <c r="D24" s="2">
        <v>3.2942898975109797E-2</v>
      </c>
      <c r="E24" s="2">
        <v>1.91353649893692E-2</v>
      </c>
      <c r="F24" s="2">
        <v>-9.7357440890125206E-3</v>
      </c>
      <c r="G24" s="2">
        <v>-8.9185393258427004E-2</v>
      </c>
      <c r="H24" s="2">
        <v>-4.8573631457208902E-2</v>
      </c>
      <c r="I24" s="2">
        <v>7.1312803889789306E-2</v>
      </c>
      <c r="J24" s="2">
        <v>8.0937972768532498E-2</v>
      </c>
      <c r="K24" s="2">
        <v>3.2890132960111999E-2</v>
      </c>
      <c r="L24" s="2">
        <v>8.4010840108401097E-2</v>
      </c>
      <c r="M24" s="2">
        <v>5.4375E-2</v>
      </c>
      <c r="N24" s="3">
        <v>0.27609682299546101</v>
      </c>
      <c r="O24" s="3">
        <v>0.11647915287888801</v>
      </c>
    </row>
    <row r="25" spans="1:15" x14ac:dyDescent="0.3">
      <c r="A25" s="8" t="s">
        <v>15</v>
      </c>
      <c r="B25" s="2">
        <v>-0.20689655172413801</v>
      </c>
      <c r="C25" s="2">
        <v>-5.5900621118012403E-2</v>
      </c>
      <c r="D25" s="2">
        <v>-1.3157894736842099E-2</v>
      </c>
      <c r="E25" s="2">
        <v>-8.6666666666666697E-2</v>
      </c>
      <c r="F25" s="2">
        <v>-4.3795620437956199E-2</v>
      </c>
      <c r="G25" s="2">
        <v>5.34351145038168E-2</v>
      </c>
      <c r="H25" s="2">
        <v>-0.13768115942028999</v>
      </c>
      <c r="I25" s="2">
        <v>-3.3613445378151301E-2</v>
      </c>
      <c r="J25" s="2">
        <v>6.08695652173913E-2</v>
      </c>
      <c r="K25" s="2">
        <v>4.91803278688525E-2</v>
      </c>
      <c r="L25" s="2">
        <v>5.46875E-2</v>
      </c>
      <c r="M25" s="2">
        <v>-7.4074074074074098E-2</v>
      </c>
      <c r="N25" s="3">
        <v>8.6956521739130405E-2</v>
      </c>
      <c r="O25" s="3">
        <v>-0.38423645320196997</v>
      </c>
    </row>
    <row r="26" spans="1:15" x14ac:dyDescent="0.3">
      <c r="A26" s="11" t="s">
        <v>16</v>
      </c>
      <c r="B26" s="3">
        <v>2.2991560901056501E-2</v>
      </c>
      <c r="C26" s="3">
        <v>4.80675544007795E-3</v>
      </c>
      <c r="D26" s="3">
        <v>-5.9473786282241902E-3</v>
      </c>
      <c r="E26" s="3">
        <v>-1.7753788125121898E-2</v>
      </c>
      <c r="F26" s="3">
        <v>-2.0590572033898299E-2</v>
      </c>
      <c r="G26" s="3">
        <v>5.8811600081119502E-3</v>
      </c>
      <c r="H26" s="3">
        <v>2.0698924731182799E-2</v>
      </c>
      <c r="I26" s="3">
        <v>1.7513826705293702E-2</v>
      </c>
      <c r="J26" s="3">
        <v>1.2488676070920199E-2</v>
      </c>
      <c r="K26" s="3">
        <v>3.9815939157666E-2</v>
      </c>
      <c r="L26" s="3">
        <v>7.0313460356484295E-2</v>
      </c>
      <c r="M26" s="3">
        <v>9.2856322499138597E-2</v>
      </c>
      <c r="N26" s="3">
        <v>0.23146111039213099</v>
      </c>
      <c r="O26" s="3">
        <v>0.26460229915609002</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144</v>
      </c>
    </row>
    <row r="2" spans="1:14" ht="15.6" x14ac:dyDescent="0.3">
      <c r="A2" s="12" t="s">
        <v>143</v>
      </c>
    </row>
    <row r="3" spans="1:14" ht="15.6" x14ac:dyDescent="0.3">
      <c r="A3" s="12" t="s">
        <v>47</v>
      </c>
    </row>
    <row r="4" spans="1:14" x14ac:dyDescent="0.3">
      <c r="A4" s="15"/>
    </row>
    <row r="5" spans="1:14" x14ac:dyDescent="0.3">
      <c r="A5" s="16" t="str">
        <f>HYPERLINK("#'Table of contents'!A37",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8897</v>
      </c>
      <c r="C8" s="1">
        <v>8846</v>
      </c>
      <c r="D8" s="1">
        <v>8740</v>
      </c>
      <c r="E8" s="1">
        <v>8649</v>
      </c>
      <c r="F8" s="1">
        <v>8494</v>
      </c>
      <c r="G8" s="1">
        <v>8262</v>
      </c>
      <c r="H8" s="1">
        <v>8177</v>
      </c>
      <c r="I8" s="1">
        <v>8329</v>
      </c>
      <c r="J8" s="1">
        <v>8666</v>
      </c>
      <c r="K8" s="1">
        <v>8968</v>
      </c>
      <c r="L8" s="1">
        <v>9540</v>
      </c>
      <c r="M8" s="1">
        <v>10431</v>
      </c>
      <c r="N8" s="1">
        <v>11573</v>
      </c>
    </row>
    <row r="9" spans="1:14" x14ac:dyDescent="0.3">
      <c r="A9" s="7" t="s">
        <v>45</v>
      </c>
      <c r="B9" s="1">
        <v>6152</v>
      </c>
      <c r="C9" s="1">
        <v>6549</v>
      </c>
      <c r="D9" s="1">
        <v>6729</v>
      </c>
      <c r="E9" s="1">
        <v>6728</v>
      </c>
      <c r="F9" s="1">
        <v>6610</v>
      </c>
      <c r="G9" s="1">
        <v>6531</v>
      </c>
      <c r="H9" s="1">
        <v>6703</v>
      </c>
      <c r="I9" s="1">
        <v>6859</v>
      </c>
      <c r="J9" s="1">
        <v>6788</v>
      </c>
      <c r="K9" s="1">
        <v>6679</v>
      </c>
      <c r="L9" s="1">
        <v>6730</v>
      </c>
      <c r="M9" s="1">
        <v>6983</v>
      </c>
      <c r="N9" s="1">
        <v>7458</v>
      </c>
    </row>
    <row r="10" spans="1:14" x14ac:dyDescent="0.3">
      <c r="A10" s="10" t="s">
        <v>16</v>
      </c>
      <c r="B10" s="5">
        <v>15049</v>
      </c>
      <c r="C10" s="5">
        <v>15395</v>
      </c>
      <c r="D10" s="5">
        <v>15469</v>
      </c>
      <c r="E10" s="5">
        <v>15377</v>
      </c>
      <c r="F10" s="5">
        <v>15104</v>
      </c>
      <c r="G10" s="5">
        <v>14793</v>
      </c>
      <c r="H10" s="5">
        <v>14880</v>
      </c>
      <c r="I10" s="5">
        <v>15188</v>
      </c>
      <c r="J10" s="5">
        <v>15454</v>
      </c>
      <c r="K10" s="5">
        <v>15647</v>
      </c>
      <c r="L10" s="5">
        <v>16270</v>
      </c>
      <c r="M10" s="5">
        <v>17414</v>
      </c>
      <c r="N10" s="5">
        <v>19031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0.59120207322745699</v>
      </c>
      <c r="C15" s="2">
        <v>0.57460214355310202</v>
      </c>
      <c r="D15" s="2">
        <v>0.56500096968129798</v>
      </c>
      <c r="E15" s="2">
        <v>0.56246341939259903</v>
      </c>
      <c r="F15" s="2">
        <v>0.56236758474576298</v>
      </c>
      <c r="G15" s="2">
        <v>0.55850740214966499</v>
      </c>
      <c r="H15" s="2">
        <v>0.54952956989247304</v>
      </c>
      <c r="I15" s="2">
        <v>0.54839346852778503</v>
      </c>
      <c r="J15" s="2">
        <v>0.56076096803416597</v>
      </c>
      <c r="K15" s="2">
        <v>0.57314501182335298</v>
      </c>
      <c r="L15" s="2">
        <v>0.58635525507068198</v>
      </c>
      <c r="M15" s="2">
        <v>0.59900080395084399</v>
      </c>
      <c r="N15" s="2">
        <v>0.60811307866113196</v>
      </c>
    </row>
    <row r="16" spans="1:14" x14ac:dyDescent="0.3">
      <c r="A16" s="8" t="s">
        <v>45</v>
      </c>
      <c r="B16" s="2">
        <v>0.40879792677254301</v>
      </c>
      <c r="C16" s="2">
        <v>0.42539785644689798</v>
      </c>
      <c r="D16" s="2">
        <v>0.43499903031870202</v>
      </c>
      <c r="E16" s="2">
        <v>0.43753658060740103</v>
      </c>
      <c r="F16" s="2">
        <v>0.43763241525423702</v>
      </c>
      <c r="G16" s="2">
        <v>0.44149259785033501</v>
      </c>
      <c r="H16" s="2">
        <v>0.45047043010752702</v>
      </c>
      <c r="I16" s="2">
        <v>0.45160653147221502</v>
      </c>
      <c r="J16" s="2">
        <v>0.43923903196583403</v>
      </c>
      <c r="K16" s="2">
        <v>0.42685498817664702</v>
      </c>
      <c r="L16" s="2">
        <v>0.41364474492931802</v>
      </c>
      <c r="M16" s="2">
        <v>0.40099919604915601</v>
      </c>
      <c r="N16" s="2">
        <v>0.39188692133886799</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-5.7322693042598603E-3</v>
      </c>
      <c r="C21" s="2">
        <v>-1.1982817092471201E-2</v>
      </c>
      <c r="D21" s="2">
        <v>-1.0411899313501101E-2</v>
      </c>
      <c r="E21" s="2">
        <v>-1.7921146953405E-2</v>
      </c>
      <c r="F21" s="2">
        <v>-2.7313397692488799E-2</v>
      </c>
      <c r="G21" s="2">
        <v>-1.0288065843621399E-2</v>
      </c>
      <c r="H21" s="2">
        <v>1.85887244710774E-2</v>
      </c>
      <c r="I21" s="2">
        <v>4.0461039740665103E-2</v>
      </c>
      <c r="J21" s="2">
        <v>3.48488345257328E-2</v>
      </c>
      <c r="K21" s="2">
        <v>6.3782337198929506E-2</v>
      </c>
      <c r="L21" s="2">
        <v>9.3396226415094305E-2</v>
      </c>
      <c r="M21" s="2">
        <v>0.109481353657367</v>
      </c>
      <c r="N21" s="3">
        <v>0.335448880683129</v>
      </c>
      <c r="O21" s="3">
        <v>0.30077554231763498</v>
      </c>
    </row>
    <row r="22" spans="1:15" x14ac:dyDescent="0.3">
      <c r="A22" s="8" t="s">
        <v>45</v>
      </c>
      <c r="B22" s="2">
        <v>6.4531859557867402E-2</v>
      </c>
      <c r="C22" s="2">
        <v>2.7485112230874902E-2</v>
      </c>
      <c r="D22" s="2">
        <v>-1.48610491900728E-4</v>
      </c>
      <c r="E22" s="2">
        <v>-1.7538644470868E-2</v>
      </c>
      <c r="F22" s="2">
        <v>-1.19515885022693E-2</v>
      </c>
      <c r="G22" s="2">
        <v>2.6335936303782E-2</v>
      </c>
      <c r="H22" s="2">
        <v>2.32731612710727E-2</v>
      </c>
      <c r="I22" s="2">
        <v>-1.03513631724741E-2</v>
      </c>
      <c r="J22" s="2">
        <v>-1.6057748968768399E-2</v>
      </c>
      <c r="K22" s="2">
        <v>7.6358736337775101E-3</v>
      </c>
      <c r="L22" s="2">
        <v>3.7592867756314999E-2</v>
      </c>
      <c r="M22" s="2">
        <v>6.8022339968494897E-2</v>
      </c>
      <c r="N22" s="3">
        <v>9.8703594578668202E-2</v>
      </c>
      <c r="O22" s="3">
        <v>0.21228868660598199</v>
      </c>
    </row>
    <row r="23" spans="1:15" x14ac:dyDescent="0.3">
      <c r="A23" s="11" t="s">
        <v>16</v>
      </c>
      <c r="B23" s="3">
        <v>2.2991560901056501E-2</v>
      </c>
      <c r="C23" s="3">
        <v>4.80675544007795E-3</v>
      </c>
      <c r="D23" s="3">
        <v>-5.9473786282241902E-3</v>
      </c>
      <c r="E23" s="3">
        <v>-1.7753788125121898E-2</v>
      </c>
      <c r="F23" s="3">
        <v>-2.0590572033898299E-2</v>
      </c>
      <c r="G23" s="3">
        <v>5.8811600081119502E-3</v>
      </c>
      <c r="H23" s="3">
        <v>2.0698924731182799E-2</v>
      </c>
      <c r="I23" s="3">
        <v>1.7513826705293702E-2</v>
      </c>
      <c r="J23" s="3">
        <v>1.2488676070920199E-2</v>
      </c>
      <c r="K23" s="3">
        <v>3.9815939157666E-2</v>
      </c>
      <c r="L23" s="3">
        <v>7.0313460356484295E-2</v>
      </c>
      <c r="M23" s="3">
        <v>9.2856322499138597E-2</v>
      </c>
      <c r="N23" s="3">
        <v>0.23146111039213099</v>
      </c>
      <c r="O23" s="3">
        <v>0.26460229915609002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145</v>
      </c>
    </row>
    <row r="2" spans="1:14" ht="15.6" x14ac:dyDescent="0.3">
      <c r="A2" s="12" t="s">
        <v>143</v>
      </c>
    </row>
    <row r="3" spans="1:14" ht="15.6" x14ac:dyDescent="0.3">
      <c r="A3" s="12" t="s">
        <v>55</v>
      </c>
    </row>
    <row r="4" spans="1:14" x14ac:dyDescent="0.3">
      <c r="A4" s="15"/>
    </row>
    <row r="5" spans="1:14" x14ac:dyDescent="0.3">
      <c r="A5" s="16" t="str">
        <f>HYPERLINK("#'Table of contents'!A38",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3489</v>
      </c>
      <c r="C8" s="1">
        <v>3468</v>
      </c>
      <c r="D8" s="1">
        <v>3351</v>
      </c>
      <c r="E8" s="1">
        <v>3341</v>
      </c>
      <c r="F8" s="1">
        <v>3371</v>
      </c>
      <c r="G8" s="1">
        <v>3325</v>
      </c>
      <c r="H8" s="1">
        <v>3626</v>
      </c>
      <c r="I8" s="1">
        <v>3961</v>
      </c>
      <c r="J8" s="1">
        <v>4179</v>
      </c>
      <c r="K8" s="1">
        <v>4535</v>
      </c>
      <c r="L8" s="1">
        <v>5033</v>
      </c>
      <c r="M8" s="1">
        <v>5596</v>
      </c>
      <c r="N8" s="1">
        <v>6271</v>
      </c>
    </row>
    <row r="9" spans="1:14" x14ac:dyDescent="0.3">
      <c r="A9" s="7" t="s">
        <v>49</v>
      </c>
      <c r="B9" s="1">
        <v>414</v>
      </c>
      <c r="C9" s="1">
        <v>416</v>
      </c>
      <c r="D9" s="1">
        <v>422</v>
      </c>
      <c r="E9" s="1">
        <v>419</v>
      </c>
      <c r="F9" s="1">
        <v>471</v>
      </c>
      <c r="G9" s="1">
        <v>493</v>
      </c>
      <c r="H9" s="1">
        <v>524</v>
      </c>
      <c r="I9" s="1">
        <v>533</v>
      </c>
      <c r="J9" s="1">
        <v>588</v>
      </c>
      <c r="K9" s="1">
        <v>704</v>
      </c>
      <c r="L9" s="1">
        <v>789</v>
      </c>
      <c r="M9" s="1">
        <v>945</v>
      </c>
      <c r="N9" s="1">
        <v>1130</v>
      </c>
    </row>
    <row r="10" spans="1:14" x14ac:dyDescent="0.3">
      <c r="A10" s="7" t="s">
        <v>50</v>
      </c>
      <c r="B10" s="1">
        <v>545</v>
      </c>
      <c r="C10" s="1">
        <v>557</v>
      </c>
      <c r="D10" s="1">
        <v>561</v>
      </c>
      <c r="E10" s="1">
        <v>624</v>
      </c>
      <c r="F10" s="1">
        <v>593</v>
      </c>
      <c r="G10" s="1">
        <v>554</v>
      </c>
      <c r="H10" s="1">
        <v>601</v>
      </c>
      <c r="I10" s="1">
        <v>642</v>
      </c>
      <c r="J10" s="1">
        <v>677</v>
      </c>
      <c r="K10" s="1">
        <v>725</v>
      </c>
      <c r="L10" s="1">
        <v>764</v>
      </c>
      <c r="M10" s="1">
        <v>797</v>
      </c>
      <c r="N10" s="1">
        <v>882</v>
      </c>
    </row>
    <row r="11" spans="1:14" x14ac:dyDescent="0.3">
      <c r="A11" s="7" t="s">
        <v>51</v>
      </c>
      <c r="B11" s="1">
        <v>9540</v>
      </c>
      <c r="C11" s="1">
        <v>9782</v>
      </c>
      <c r="D11" s="1">
        <v>10025</v>
      </c>
      <c r="E11" s="1">
        <v>9994</v>
      </c>
      <c r="F11" s="1">
        <v>9755</v>
      </c>
      <c r="G11" s="1">
        <v>9504</v>
      </c>
      <c r="H11" s="1">
        <v>9219</v>
      </c>
      <c r="I11" s="1">
        <v>9123</v>
      </c>
      <c r="J11" s="1">
        <v>9048</v>
      </c>
      <c r="K11" s="1">
        <v>8713</v>
      </c>
      <c r="L11" s="1">
        <v>8564</v>
      </c>
      <c r="M11" s="1">
        <v>8755</v>
      </c>
      <c r="N11" s="1">
        <v>9271</v>
      </c>
    </row>
    <row r="12" spans="1:14" x14ac:dyDescent="0.3">
      <c r="A12" s="7" t="s">
        <v>52</v>
      </c>
      <c r="B12" s="1">
        <v>352</v>
      </c>
      <c r="C12" s="1">
        <v>404</v>
      </c>
      <c r="D12" s="1">
        <v>465</v>
      </c>
      <c r="E12" s="1">
        <v>514</v>
      </c>
      <c r="F12" s="1">
        <v>509</v>
      </c>
      <c r="G12" s="1">
        <v>478</v>
      </c>
      <c r="H12" s="1">
        <v>447</v>
      </c>
      <c r="I12" s="1">
        <v>476</v>
      </c>
      <c r="J12" s="1">
        <v>517</v>
      </c>
      <c r="K12" s="1">
        <v>562</v>
      </c>
      <c r="L12" s="1">
        <v>707</v>
      </c>
      <c r="M12" s="1">
        <v>843</v>
      </c>
      <c r="N12" s="1">
        <v>939</v>
      </c>
    </row>
    <row r="13" spans="1:14" x14ac:dyDescent="0.3">
      <c r="A13" s="7" t="s">
        <v>53</v>
      </c>
      <c r="B13" s="1">
        <v>709</v>
      </c>
      <c r="C13" s="1">
        <v>768</v>
      </c>
      <c r="D13" s="1">
        <v>645</v>
      </c>
      <c r="E13" s="1">
        <v>485</v>
      </c>
      <c r="F13" s="1">
        <v>405</v>
      </c>
      <c r="G13" s="1">
        <v>439</v>
      </c>
      <c r="H13" s="1">
        <v>463</v>
      </c>
      <c r="I13" s="1">
        <v>453</v>
      </c>
      <c r="J13" s="1">
        <v>445</v>
      </c>
      <c r="K13" s="1">
        <v>408</v>
      </c>
      <c r="L13" s="1">
        <v>413</v>
      </c>
      <c r="M13" s="1">
        <v>478</v>
      </c>
      <c r="N13" s="1">
        <v>538</v>
      </c>
    </row>
    <row r="14" spans="1:14" x14ac:dyDescent="0.3">
      <c r="A14" s="10" t="s">
        <v>16</v>
      </c>
      <c r="B14" s="5">
        <v>15049</v>
      </c>
      <c r="C14" s="5">
        <v>15395</v>
      </c>
      <c r="D14" s="5">
        <v>15469</v>
      </c>
      <c r="E14" s="5">
        <v>15377</v>
      </c>
      <c r="F14" s="5">
        <v>15104</v>
      </c>
      <c r="G14" s="5">
        <v>14793</v>
      </c>
      <c r="H14" s="5">
        <v>14880</v>
      </c>
      <c r="I14" s="5">
        <v>15188</v>
      </c>
      <c r="J14" s="5">
        <v>15454</v>
      </c>
      <c r="K14" s="5">
        <v>15647</v>
      </c>
      <c r="L14" s="5">
        <v>16270</v>
      </c>
      <c r="M14" s="5">
        <v>17414</v>
      </c>
      <c r="N14" s="5">
        <v>19031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0.23184264735198401</v>
      </c>
      <c r="C19" s="2">
        <v>0.22526794413770701</v>
      </c>
      <c r="D19" s="2">
        <v>0.216626801991079</v>
      </c>
      <c r="E19" s="2">
        <v>0.21727254991220701</v>
      </c>
      <c r="F19" s="2">
        <v>0.22318591101694901</v>
      </c>
      <c r="G19" s="2">
        <v>0.224768471574393</v>
      </c>
      <c r="H19" s="2">
        <v>0.24368279569892501</v>
      </c>
      <c r="I19" s="2">
        <v>0.260797998419805</v>
      </c>
      <c r="J19" s="2">
        <v>0.27041542642681499</v>
      </c>
      <c r="K19" s="2">
        <v>0.289831916661341</v>
      </c>
      <c r="L19" s="2">
        <v>0.30934234787953302</v>
      </c>
      <c r="M19" s="2">
        <v>0.32135063741816899</v>
      </c>
      <c r="N19" s="2">
        <v>0.32951500183910498</v>
      </c>
    </row>
    <row r="20" spans="1:15" x14ac:dyDescent="0.3">
      <c r="A20" s="8" t="s">
        <v>49</v>
      </c>
      <c r="B20" s="2">
        <v>2.7510133563691901E-2</v>
      </c>
      <c r="C20" s="2">
        <v>2.7021760311789499E-2</v>
      </c>
      <c r="D20" s="2">
        <v>2.7280367185984901E-2</v>
      </c>
      <c r="E20" s="2">
        <v>2.7248488001560801E-2</v>
      </c>
      <c r="F20" s="2">
        <v>3.1183792372881401E-2</v>
      </c>
      <c r="G20" s="2">
        <v>3.3326573379300999E-2</v>
      </c>
      <c r="H20" s="2">
        <v>3.5215053763440897E-2</v>
      </c>
      <c r="I20" s="2">
        <v>3.5093494864366602E-2</v>
      </c>
      <c r="J20" s="2">
        <v>3.8048401708295598E-2</v>
      </c>
      <c r="K20" s="2">
        <v>4.4992650348309599E-2</v>
      </c>
      <c r="L20" s="2">
        <v>4.8494161032575298E-2</v>
      </c>
      <c r="M20" s="2">
        <v>5.42666819800161E-2</v>
      </c>
      <c r="N20" s="2">
        <v>5.93768062634649E-2</v>
      </c>
    </row>
    <row r="21" spans="1:15" x14ac:dyDescent="0.3">
      <c r="A21" s="8" t="s">
        <v>50</v>
      </c>
      <c r="B21" s="2">
        <v>3.6215030899063097E-2</v>
      </c>
      <c r="C21" s="2">
        <v>3.6180578109775902E-2</v>
      </c>
      <c r="D21" s="2">
        <v>3.6266080548193198E-2</v>
      </c>
      <c r="E21" s="2">
        <v>4.05800871431359E-2</v>
      </c>
      <c r="F21" s="2">
        <v>3.92611228813559E-2</v>
      </c>
      <c r="G21" s="2">
        <v>3.7450145339011698E-2</v>
      </c>
      <c r="H21" s="2">
        <v>4.0389784946236601E-2</v>
      </c>
      <c r="I21" s="2">
        <v>4.2270213326310202E-2</v>
      </c>
      <c r="J21" s="2">
        <v>4.3807428497476403E-2</v>
      </c>
      <c r="K21" s="2">
        <v>4.6334760656995003E-2</v>
      </c>
      <c r="L21" s="2">
        <v>4.69575906576521E-2</v>
      </c>
      <c r="M21" s="2">
        <v>4.5767773056161698E-2</v>
      </c>
      <c r="N21" s="2">
        <v>4.63454363932531E-2</v>
      </c>
    </row>
    <row r="22" spans="1:15" x14ac:dyDescent="0.3">
      <c r="A22" s="8" t="s">
        <v>51</v>
      </c>
      <c r="B22" s="2">
        <v>0.63392916472855299</v>
      </c>
      <c r="C22" s="2">
        <v>0.63540110425462804</v>
      </c>
      <c r="D22" s="2">
        <v>0.64807033421682103</v>
      </c>
      <c r="E22" s="2">
        <v>0.64993171619951895</v>
      </c>
      <c r="F22" s="2">
        <v>0.64585540254237295</v>
      </c>
      <c r="G22" s="2">
        <v>0.642466031230988</v>
      </c>
      <c r="H22" s="2">
        <v>0.61955645161290296</v>
      </c>
      <c r="I22" s="2">
        <v>0.60067158282854904</v>
      </c>
      <c r="J22" s="2">
        <v>0.58547948751132395</v>
      </c>
      <c r="K22" s="2">
        <v>0.55684795807502996</v>
      </c>
      <c r="L22" s="2">
        <v>0.52636754763368199</v>
      </c>
      <c r="M22" s="2">
        <v>0.50275640289422296</v>
      </c>
      <c r="N22" s="2">
        <v>0.48715254059166602</v>
      </c>
    </row>
    <row r="23" spans="1:15" x14ac:dyDescent="0.3">
      <c r="A23" s="8" t="s">
        <v>52</v>
      </c>
      <c r="B23" s="2">
        <v>2.3390258488936101E-2</v>
      </c>
      <c r="C23" s="2">
        <v>2.6242286456641801E-2</v>
      </c>
      <c r="D23" s="2">
        <v>3.0060120240480999E-2</v>
      </c>
      <c r="E23" s="2">
        <v>3.3426546140339498E-2</v>
      </c>
      <c r="F23" s="2">
        <v>3.36996822033898E-2</v>
      </c>
      <c r="G23" s="2">
        <v>3.2312580274454099E-2</v>
      </c>
      <c r="H23" s="2">
        <v>3.00403225806452E-2</v>
      </c>
      <c r="I23" s="2">
        <v>3.13405319989465E-2</v>
      </c>
      <c r="J23" s="2">
        <v>3.3454121910185097E-2</v>
      </c>
      <c r="K23" s="2">
        <v>3.5917428261008501E-2</v>
      </c>
      <c r="L23" s="2">
        <v>4.3454210202827297E-2</v>
      </c>
      <c r="M23" s="2">
        <v>4.8409325829792099E-2</v>
      </c>
      <c r="N23" s="2">
        <v>4.9340549629551797E-2</v>
      </c>
    </row>
    <row r="24" spans="1:15" x14ac:dyDescent="0.3">
      <c r="A24" s="8" t="s">
        <v>53</v>
      </c>
      <c r="B24" s="2">
        <v>4.7112764967771899E-2</v>
      </c>
      <c r="C24" s="2">
        <v>4.98863267294576E-2</v>
      </c>
      <c r="D24" s="2">
        <v>4.1696295817441303E-2</v>
      </c>
      <c r="E24" s="2">
        <v>3.1540612603238601E-2</v>
      </c>
      <c r="F24" s="2">
        <v>2.68140889830508E-2</v>
      </c>
      <c r="G24" s="2">
        <v>2.9676198201852199E-2</v>
      </c>
      <c r="H24" s="2">
        <v>3.1115591397849501E-2</v>
      </c>
      <c r="I24" s="2">
        <v>2.98261785620226E-2</v>
      </c>
      <c r="J24" s="2">
        <v>2.8795133945904001E-2</v>
      </c>
      <c r="K24" s="2">
        <v>2.60752859973158E-2</v>
      </c>
      <c r="L24" s="2">
        <v>2.5384142593730799E-2</v>
      </c>
      <c r="M24" s="2">
        <v>2.7449178821637801E-2</v>
      </c>
      <c r="N24" s="2">
        <v>2.8269665282959398E-2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-6.0189165950129001E-3</v>
      </c>
      <c r="C29" s="2">
        <v>-3.3737024221453298E-2</v>
      </c>
      <c r="D29" s="2">
        <v>-2.9841838257236601E-3</v>
      </c>
      <c r="E29" s="2">
        <v>8.97934750074828E-3</v>
      </c>
      <c r="F29" s="2">
        <v>-1.3645802432512601E-2</v>
      </c>
      <c r="G29" s="2">
        <v>9.0526315789473705E-2</v>
      </c>
      <c r="H29" s="2">
        <v>9.2388306674020995E-2</v>
      </c>
      <c r="I29" s="2">
        <v>5.5036606917445101E-2</v>
      </c>
      <c r="J29" s="2">
        <v>8.5187843981813796E-2</v>
      </c>
      <c r="K29" s="2">
        <v>0.10981256890849</v>
      </c>
      <c r="L29" s="2">
        <v>0.111861712696205</v>
      </c>
      <c r="M29" s="2">
        <v>0.120621872766262</v>
      </c>
      <c r="N29" s="3">
        <v>0.50059822924144504</v>
      </c>
      <c r="O29" s="3">
        <v>0.79736314130123198</v>
      </c>
    </row>
    <row r="30" spans="1:15" x14ac:dyDescent="0.3">
      <c r="A30" s="8" t="s">
        <v>49</v>
      </c>
      <c r="B30" s="2">
        <v>4.8309178743961402E-3</v>
      </c>
      <c r="C30" s="2">
        <v>1.44230769230769E-2</v>
      </c>
      <c r="D30" s="2">
        <v>-7.10900473933649E-3</v>
      </c>
      <c r="E30" s="2">
        <v>0.124105011933174</v>
      </c>
      <c r="F30" s="2">
        <v>4.67091295116773E-2</v>
      </c>
      <c r="G30" s="2">
        <v>6.2880324543610505E-2</v>
      </c>
      <c r="H30" s="2">
        <v>1.7175572519084002E-2</v>
      </c>
      <c r="I30" s="2">
        <v>0.10318949343339601</v>
      </c>
      <c r="J30" s="2">
        <v>0.19727891156462601</v>
      </c>
      <c r="K30" s="2">
        <v>0.12073863636363601</v>
      </c>
      <c r="L30" s="2">
        <v>0.197718631178707</v>
      </c>
      <c r="M30" s="2">
        <v>0.19576719576719601</v>
      </c>
      <c r="N30" s="3">
        <v>0.921768707482993</v>
      </c>
      <c r="O30" s="3">
        <v>1.7294685990338201</v>
      </c>
    </row>
    <row r="31" spans="1:15" x14ac:dyDescent="0.3">
      <c r="A31" s="8" t="s">
        <v>50</v>
      </c>
      <c r="B31" s="2">
        <v>2.2018348623853198E-2</v>
      </c>
      <c r="C31" s="2">
        <v>7.1813285457809697E-3</v>
      </c>
      <c r="D31" s="2">
        <v>0.11229946524064199</v>
      </c>
      <c r="E31" s="2">
        <v>-4.9679487179487197E-2</v>
      </c>
      <c r="F31" s="2">
        <v>-6.5767284991568295E-2</v>
      </c>
      <c r="G31" s="2">
        <v>8.4837545126353803E-2</v>
      </c>
      <c r="H31" s="2">
        <v>6.8219633943427602E-2</v>
      </c>
      <c r="I31" s="2">
        <v>5.4517133956386299E-2</v>
      </c>
      <c r="J31" s="2">
        <v>7.0901033973412103E-2</v>
      </c>
      <c r="K31" s="2">
        <v>5.3793103448275897E-2</v>
      </c>
      <c r="L31" s="2">
        <v>4.3193717277486901E-2</v>
      </c>
      <c r="M31" s="2">
        <v>0.10664993726474301</v>
      </c>
      <c r="N31" s="3">
        <v>0.30280649926144798</v>
      </c>
      <c r="O31" s="3">
        <v>0.61834862385321099</v>
      </c>
    </row>
    <row r="32" spans="1:15" x14ac:dyDescent="0.3">
      <c r="A32" s="8" t="s">
        <v>51</v>
      </c>
      <c r="B32" s="2">
        <v>2.5366876310272499E-2</v>
      </c>
      <c r="C32" s="2">
        <v>2.4841545696176699E-2</v>
      </c>
      <c r="D32" s="2">
        <v>-3.0922693266832901E-3</v>
      </c>
      <c r="E32" s="2">
        <v>-2.3914348609165501E-2</v>
      </c>
      <c r="F32" s="2">
        <v>-2.5730394669400299E-2</v>
      </c>
      <c r="G32" s="2">
        <v>-2.9987373737373701E-2</v>
      </c>
      <c r="H32" s="2">
        <v>-1.04132769280833E-2</v>
      </c>
      <c r="I32" s="2">
        <v>-8.2209799408089392E-3</v>
      </c>
      <c r="J32" s="2">
        <v>-3.7024756852343098E-2</v>
      </c>
      <c r="K32" s="2">
        <v>-1.7100883736944801E-2</v>
      </c>
      <c r="L32" s="2">
        <v>2.2302662307333E-2</v>
      </c>
      <c r="M32" s="2">
        <v>5.89377498572244E-2</v>
      </c>
      <c r="N32" s="3">
        <v>2.46463306808134E-2</v>
      </c>
      <c r="O32" s="3">
        <v>-2.8197064989517798E-2</v>
      </c>
    </row>
    <row r="33" spans="1:15" x14ac:dyDescent="0.3">
      <c r="A33" s="8" t="s">
        <v>52</v>
      </c>
      <c r="B33" s="2">
        <v>0.14772727272727301</v>
      </c>
      <c r="C33" s="2">
        <v>0.15099009900990101</v>
      </c>
      <c r="D33" s="2">
        <v>0.10537634408602201</v>
      </c>
      <c r="E33" s="2">
        <v>-9.7276264591439707E-3</v>
      </c>
      <c r="F33" s="2">
        <v>-6.0903732809430303E-2</v>
      </c>
      <c r="G33" s="2">
        <v>-6.4853556485355707E-2</v>
      </c>
      <c r="H33" s="2">
        <v>6.4876957494407195E-2</v>
      </c>
      <c r="I33" s="2">
        <v>8.6134453781512604E-2</v>
      </c>
      <c r="J33" s="2">
        <v>8.70406189555126E-2</v>
      </c>
      <c r="K33" s="2">
        <v>0.25800711743772198</v>
      </c>
      <c r="L33" s="2">
        <v>0.19236209335219201</v>
      </c>
      <c r="M33" s="2">
        <v>0.11387900355871899</v>
      </c>
      <c r="N33" s="3">
        <v>0.81624758220502902</v>
      </c>
      <c r="O33" s="3">
        <v>1.66761363636364</v>
      </c>
    </row>
    <row r="34" spans="1:15" x14ac:dyDescent="0.3">
      <c r="A34" s="8" t="s">
        <v>53</v>
      </c>
      <c r="B34" s="2">
        <v>8.3215796897038105E-2</v>
      </c>
      <c r="C34" s="2">
        <v>-0.16015625</v>
      </c>
      <c r="D34" s="2">
        <v>-0.24806201550387599</v>
      </c>
      <c r="E34" s="2">
        <v>-0.164948453608247</v>
      </c>
      <c r="F34" s="2">
        <v>8.3950617283950604E-2</v>
      </c>
      <c r="G34" s="2">
        <v>5.46697038724374E-2</v>
      </c>
      <c r="H34" s="2">
        <v>-2.1598272138228899E-2</v>
      </c>
      <c r="I34" s="2">
        <v>-1.76600441501104E-2</v>
      </c>
      <c r="J34" s="2">
        <v>-8.3146067415730301E-2</v>
      </c>
      <c r="K34" s="2">
        <v>1.22549019607843E-2</v>
      </c>
      <c r="L34" s="2">
        <v>0.157384987893462</v>
      </c>
      <c r="M34" s="2">
        <v>0.125523012552301</v>
      </c>
      <c r="N34" s="3">
        <v>0.20898876404494399</v>
      </c>
      <c r="O34" s="3">
        <v>-0.24118476727785601</v>
      </c>
    </row>
    <row r="35" spans="1:15" x14ac:dyDescent="0.3">
      <c r="A35" s="11" t="s">
        <v>16</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3.9815939157666E-2</v>
      </c>
      <c r="L35" s="3">
        <v>7.0313460356484295E-2</v>
      </c>
      <c r="M35" s="3">
        <v>9.2856322499138597E-2</v>
      </c>
      <c r="N35" s="3">
        <v>0.23146111039213099</v>
      </c>
      <c r="O35" s="3">
        <v>0.26460229915609002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146</v>
      </c>
    </row>
    <row r="2" spans="1:14" ht="15.6" x14ac:dyDescent="0.3">
      <c r="A2" s="12" t="s">
        <v>143</v>
      </c>
    </row>
    <row r="3" spans="1:14" ht="15.6" x14ac:dyDescent="0.3">
      <c r="A3" s="12" t="s">
        <v>59</v>
      </c>
    </row>
    <row r="4" spans="1:14" x14ac:dyDescent="0.3">
      <c r="A4" s="15"/>
    </row>
    <row r="5" spans="1:14" x14ac:dyDescent="0.3">
      <c r="A5" s="16" t="str">
        <f>HYPERLINK("#'Table of contents'!A39",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14309</v>
      </c>
      <c r="C8" s="1">
        <v>14628</v>
      </c>
      <c r="D8" s="1">
        <v>14912</v>
      </c>
      <c r="E8" s="1">
        <v>14827</v>
      </c>
      <c r="F8" s="1">
        <v>14495</v>
      </c>
      <c r="G8" s="1">
        <v>14106</v>
      </c>
      <c r="H8" s="1">
        <v>14132</v>
      </c>
      <c r="I8" s="1">
        <v>14432</v>
      </c>
      <c r="J8" s="1">
        <v>14588</v>
      </c>
      <c r="K8" s="1">
        <v>14697</v>
      </c>
      <c r="L8" s="1">
        <v>15085</v>
      </c>
      <c r="M8" s="1">
        <v>15984</v>
      </c>
      <c r="N8" s="1">
        <v>17533</v>
      </c>
    </row>
    <row r="9" spans="1:14" x14ac:dyDescent="0.3">
      <c r="A9" s="7" t="s">
        <v>57</v>
      </c>
      <c r="B9" s="1">
        <v>740</v>
      </c>
      <c r="C9" s="1">
        <v>767</v>
      </c>
      <c r="D9" s="1">
        <v>557</v>
      </c>
      <c r="E9" s="1">
        <v>550</v>
      </c>
      <c r="F9" s="1">
        <v>609</v>
      </c>
      <c r="G9" s="1">
        <v>687</v>
      </c>
      <c r="H9" s="1">
        <v>748</v>
      </c>
      <c r="I9" s="1">
        <v>756</v>
      </c>
      <c r="J9" s="1">
        <v>866</v>
      </c>
      <c r="K9" s="1">
        <v>950</v>
      </c>
      <c r="L9" s="1">
        <v>1185</v>
      </c>
      <c r="M9" s="1">
        <v>1430</v>
      </c>
      <c r="N9" s="1">
        <v>1498</v>
      </c>
    </row>
    <row r="10" spans="1:14" x14ac:dyDescent="0.3">
      <c r="A10" s="10" t="s">
        <v>16</v>
      </c>
      <c r="B10" s="5">
        <v>15049</v>
      </c>
      <c r="C10" s="5">
        <v>15395</v>
      </c>
      <c r="D10" s="5">
        <v>15469</v>
      </c>
      <c r="E10" s="5">
        <v>15377</v>
      </c>
      <c r="F10" s="5">
        <v>15104</v>
      </c>
      <c r="G10" s="5">
        <v>14793</v>
      </c>
      <c r="H10" s="5">
        <v>14880</v>
      </c>
      <c r="I10" s="5">
        <v>15188</v>
      </c>
      <c r="J10" s="5">
        <v>15454</v>
      </c>
      <c r="K10" s="5">
        <v>15647</v>
      </c>
      <c r="L10" s="5">
        <v>16270</v>
      </c>
      <c r="M10" s="5">
        <v>17414</v>
      </c>
      <c r="N10" s="5">
        <v>19031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0.95082729749484995</v>
      </c>
      <c r="C15" s="2">
        <v>0.95017862942513798</v>
      </c>
      <c r="D15" s="2">
        <v>0.96399250113129498</v>
      </c>
      <c r="E15" s="2">
        <v>0.96423229498601803</v>
      </c>
      <c r="F15" s="2">
        <v>0.95967955508474601</v>
      </c>
      <c r="G15" s="2">
        <v>0.953559115798013</v>
      </c>
      <c r="H15" s="2">
        <v>0.94973118279569901</v>
      </c>
      <c r="I15" s="2">
        <v>0.95022386094285005</v>
      </c>
      <c r="J15" s="2">
        <v>0.94396272809628601</v>
      </c>
      <c r="K15" s="2">
        <v>0.93928548603566198</v>
      </c>
      <c r="L15" s="2">
        <v>0.92716656422864197</v>
      </c>
      <c r="M15" s="2">
        <v>0.91788216377627196</v>
      </c>
      <c r="N15" s="2">
        <v>0.92128632231622098</v>
      </c>
    </row>
    <row r="16" spans="1:14" x14ac:dyDescent="0.3">
      <c r="A16" s="8" t="s">
        <v>57</v>
      </c>
      <c r="B16" s="2">
        <v>4.9172702505149803E-2</v>
      </c>
      <c r="C16" s="2">
        <v>4.9821370574862002E-2</v>
      </c>
      <c r="D16" s="2">
        <v>3.6007498868705197E-2</v>
      </c>
      <c r="E16" s="2">
        <v>3.5767705013981903E-2</v>
      </c>
      <c r="F16" s="2">
        <v>4.0320444915254203E-2</v>
      </c>
      <c r="G16" s="2">
        <v>4.6440884201987401E-2</v>
      </c>
      <c r="H16" s="2">
        <v>5.0268817204301097E-2</v>
      </c>
      <c r="I16" s="2">
        <v>4.9776139057150399E-2</v>
      </c>
      <c r="J16" s="2">
        <v>5.60372719037142E-2</v>
      </c>
      <c r="K16" s="2">
        <v>6.0714513964338197E-2</v>
      </c>
      <c r="L16" s="2">
        <v>7.2833435771358299E-2</v>
      </c>
      <c r="M16" s="2">
        <v>8.2117836223727994E-2</v>
      </c>
      <c r="N16" s="2">
        <v>7.8713677683779099E-2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2.22936613320288E-2</v>
      </c>
      <c r="C21" s="2">
        <v>1.9414820891441101E-2</v>
      </c>
      <c r="D21" s="2">
        <v>-5.7001072961373397E-3</v>
      </c>
      <c r="E21" s="2">
        <v>-2.23915829230458E-2</v>
      </c>
      <c r="F21" s="2">
        <v>-2.6836840289755099E-2</v>
      </c>
      <c r="G21" s="2">
        <v>1.84318729618602E-3</v>
      </c>
      <c r="H21" s="2">
        <v>2.1228417775261799E-2</v>
      </c>
      <c r="I21" s="2">
        <v>1.08093126385809E-2</v>
      </c>
      <c r="J21" s="2">
        <v>7.4718947079791603E-3</v>
      </c>
      <c r="K21" s="2">
        <v>2.6399945567122499E-2</v>
      </c>
      <c r="L21" s="2">
        <v>5.9595624792840599E-2</v>
      </c>
      <c r="M21" s="2">
        <v>9.6909409409409397E-2</v>
      </c>
      <c r="N21" s="3">
        <v>0.20187825610090501</v>
      </c>
      <c r="O21" s="3">
        <v>0.22531274023341999</v>
      </c>
    </row>
    <row r="22" spans="1:15" x14ac:dyDescent="0.3">
      <c r="A22" s="8" t="s">
        <v>57</v>
      </c>
      <c r="B22" s="2">
        <v>3.6486486486486502E-2</v>
      </c>
      <c r="C22" s="2">
        <v>-0.27379400260756198</v>
      </c>
      <c r="D22" s="2">
        <v>-1.2567324955116701E-2</v>
      </c>
      <c r="E22" s="2">
        <v>0.10727272727272701</v>
      </c>
      <c r="F22" s="2">
        <v>0.12807881773398999</v>
      </c>
      <c r="G22" s="2">
        <v>8.8791848617176095E-2</v>
      </c>
      <c r="H22" s="2">
        <v>1.06951871657754E-2</v>
      </c>
      <c r="I22" s="2">
        <v>0.14550264550264499</v>
      </c>
      <c r="J22" s="2">
        <v>9.6997690531177794E-2</v>
      </c>
      <c r="K22" s="2">
        <v>0.24736842105263199</v>
      </c>
      <c r="L22" s="2">
        <v>0.20675105485232101</v>
      </c>
      <c r="M22" s="2">
        <v>4.7552447552447599E-2</v>
      </c>
      <c r="N22" s="3">
        <v>0.72979214780600499</v>
      </c>
      <c r="O22" s="3">
        <v>1.0243243243243201</v>
      </c>
    </row>
    <row r="23" spans="1:15" x14ac:dyDescent="0.3">
      <c r="A23" s="11" t="s">
        <v>16</v>
      </c>
      <c r="B23" s="3">
        <v>2.2991560901056501E-2</v>
      </c>
      <c r="C23" s="3">
        <v>4.80675544007795E-3</v>
      </c>
      <c r="D23" s="3">
        <v>-5.9473786282241902E-3</v>
      </c>
      <c r="E23" s="3">
        <v>-1.7753788125121898E-2</v>
      </c>
      <c r="F23" s="3">
        <v>-2.0590572033898299E-2</v>
      </c>
      <c r="G23" s="3">
        <v>5.8811600081119502E-3</v>
      </c>
      <c r="H23" s="3">
        <v>2.0698924731182799E-2</v>
      </c>
      <c r="I23" s="3">
        <v>1.7513826705293702E-2</v>
      </c>
      <c r="J23" s="3">
        <v>1.2488676070920199E-2</v>
      </c>
      <c r="K23" s="3">
        <v>3.9815939157666E-2</v>
      </c>
      <c r="L23" s="3">
        <v>7.0313460356484295E-2</v>
      </c>
      <c r="M23" s="3">
        <v>9.2856322499138597E-2</v>
      </c>
      <c r="N23" s="3">
        <v>0.23146111039213099</v>
      </c>
      <c r="O23" s="3">
        <v>0.26460229915609002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46</v>
      </c>
    </row>
    <row r="2" spans="1:14" ht="15.6" x14ac:dyDescent="0.3">
      <c r="A2" s="12" t="s">
        <v>32</v>
      </c>
    </row>
    <row r="3" spans="1:14" ht="15.6" x14ac:dyDescent="0.3">
      <c r="A3" s="12" t="s">
        <v>47</v>
      </c>
    </row>
    <row r="4" spans="1:14" x14ac:dyDescent="0.3">
      <c r="A4" s="15"/>
    </row>
    <row r="5" spans="1:14" x14ac:dyDescent="0.3">
      <c r="A5" s="16" t="str">
        <f>HYPERLINK("#'Table of contents'!A4",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33420</v>
      </c>
      <c r="C8" s="1">
        <v>33263</v>
      </c>
      <c r="D8" s="1">
        <v>33632</v>
      </c>
      <c r="E8" s="1">
        <v>34003</v>
      </c>
      <c r="F8" s="1">
        <v>34413</v>
      </c>
      <c r="G8" s="1">
        <v>34500</v>
      </c>
      <c r="H8" s="1">
        <v>35442</v>
      </c>
      <c r="I8" s="1">
        <v>36473</v>
      </c>
      <c r="J8" s="1">
        <v>37655</v>
      </c>
      <c r="K8" s="1">
        <v>39628</v>
      </c>
      <c r="L8" s="1">
        <v>41143</v>
      </c>
      <c r="M8" s="1">
        <v>43136</v>
      </c>
      <c r="N8" s="1">
        <v>45551</v>
      </c>
    </row>
    <row r="9" spans="1:14" x14ac:dyDescent="0.3">
      <c r="A9" s="7" t="s">
        <v>45</v>
      </c>
      <c r="B9" s="1">
        <v>25996</v>
      </c>
      <c r="C9" s="1">
        <v>25088</v>
      </c>
      <c r="D9" s="1">
        <v>25210</v>
      </c>
      <c r="E9" s="1">
        <v>25212</v>
      </c>
      <c r="F9" s="1">
        <v>25237</v>
      </c>
      <c r="G9" s="1">
        <v>25351</v>
      </c>
      <c r="H9" s="1">
        <v>26758</v>
      </c>
      <c r="I9" s="1">
        <v>27869</v>
      </c>
      <c r="J9" s="1">
        <v>28966</v>
      </c>
      <c r="K9" s="1">
        <v>30334</v>
      </c>
      <c r="L9" s="1">
        <v>31391</v>
      </c>
      <c r="M9" s="1">
        <v>32464</v>
      </c>
      <c r="N9" s="1">
        <v>33620</v>
      </c>
    </row>
    <row r="10" spans="1:14" x14ac:dyDescent="0.3">
      <c r="A10" s="10" t="s">
        <v>16</v>
      </c>
      <c r="B10" s="5">
        <v>59416</v>
      </c>
      <c r="C10" s="5">
        <v>58351</v>
      </c>
      <c r="D10" s="5">
        <v>58842</v>
      </c>
      <c r="E10" s="5">
        <v>59215</v>
      </c>
      <c r="F10" s="5">
        <v>59650</v>
      </c>
      <c r="G10" s="5">
        <v>59851</v>
      </c>
      <c r="H10" s="5">
        <v>62200</v>
      </c>
      <c r="I10" s="5">
        <v>64342</v>
      </c>
      <c r="J10" s="5">
        <v>66621</v>
      </c>
      <c r="K10" s="5">
        <v>69962</v>
      </c>
      <c r="L10" s="5">
        <v>72534</v>
      </c>
      <c r="M10" s="5">
        <v>75600</v>
      </c>
      <c r="N10" s="5">
        <v>79171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0.56247475427494298</v>
      </c>
      <c r="C15" s="2">
        <v>0.57005021336395301</v>
      </c>
      <c r="D15" s="2">
        <v>0.57156452873797603</v>
      </c>
      <c r="E15" s="2">
        <v>0.574229502659799</v>
      </c>
      <c r="F15" s="2">
        <v>0.57691533948030205</v>
      </c>
      <c r="G15" s="2">
        <v>0.57643147148752705</v>
      </c>
      <c r="H15" s="2">
        <v>0.56980707395498398</v>
      </c>
      <c r="I15" s="2">
        <v>0.56686145907805197</v>
      </c>
      <c r="J15" s="2">
        <v>0.56521217033668103</v>
      </c>
      <c r="K15" s="2">
        <v>0.56642177181898701</v>
      </c>
      <c r="L15" s="2">
        <v>0.56722364684148097</v>
      </c>
      <c r="M15" s="2">
        <v>0.57058201058201097</v>
      </c>
      <c r="N15" s="2">
        <v>0.57534955981356795</v>
      </c>
    </row>
    <row r="16" spans="1:14" x14ac:dyDescent="0.3">
      <c r="A16" s="8" t="s">
        <v>45</v>
      </c>
      <c r="B16" s="2">
        <v>0.43752524572505702</v>
      </c>
      <c r="C16" s="2">
        <v>0.42994978663604699</v>
      </c>
      <c r="D16" s="2">
        <v>0.42843547126202403</v>
      </c>
      <c r="E16" s="2">
        <v>0.425770497340201</v>
      </c>
      <c r="F16" s="2">
        <v>0.42308466051969801</v>
      </c>
      <c r="G16" s="2">
        <v>0.42356852851247301</v>
      </c>
      <c r="H16" s="2">
        <v>0.43019292604501602</v>
      </c>
      <c r="I16" s="2">
        <v>0.43313854092194798</v>
      </c>
      <c r="J16" s="2">
        <v>0.43478782966331903</v>
      </c>
      <c r="K16" s="2">
        <v>0.43357822818101299</v>
      </c>
      <c r="L16" s="2">
        <v>0.43277635315851898</v>
      </c>
      <c r="M16" s="2">
        <v>0.42941798941798898</v>
      </c>
      <c r="N16" s="2">
        <v>0.424650440186432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-4.6977857570317198E-3</v>
      </c>
      <c r="C21" s="2">
        <v>1.10934070889577E-2</v>
      </c>
      <c r="D21" s="2">
        <v>1.10311607992388E-2</v>
      </c>
      <c r="E21" s="2">
        <v>1.20577596094462E-2</v>
      </c>
      <c r="F21" s="2">
        <v>2.5281143753814002E-3</v>
      </c>
      <c r="G21" s="2">
        <v>2.7304347826087001E-2</v>
      </c>
      <c r="H21" s="2">
        <v>2.9089780486428501E-2</v>
      </c>
      <c r="I21" s="2">
        <v>3.2407534340471E-2</v>
      </c>
      <c r="J21" s="2">
        <v>5.2396760058425203E-2</v>
      </c>
      <c r="K21" s="2">
        <v>3.8230544059755699E-2</v>
      </c>
      <c r="L21" s="2">
        <v>4.8440804024986003E-2</v>
      </c>
      <c r="M21" s="2">
        <v>5.5985719584569701E-2</v>
      </c>
      <c r="N21" s="3">
        <v>0.209693267826318</v>
      </c>
      <c r="O21" s="3">
        <v>0.36298623578695399</v>
      </c>
    </row>
    <row r="22" spans="1:15" x14ac:dyDescent="0.3">
      <c r="A22" s="8" t="s">
        <v>45</v>
      </c>
      <c r="B22" s="2">
        <v>-3.4928450530850898E-2</v>
      </c>
      <c r="C22" s="2">
        <v>4.8628826530612203E-3</v>
      </c>
      <c r="D22" s="2">
        <v>7.9333597778659303E-5</v>
      </c>
      <c r="E22" s="2">
        <v>9.91591305727431E-4</v>
      </c>
      <c r="F22" s="2">
        <v>4.5171771605182903E-3</v>
      </c>
      <c r="G22" s="2">
        <v>5.5500769200426001E-2</v>
      </c>
      <c r="H22" s="2">
        <v>4.1520292996486997E-2</v>
      </c>
      <c r="I22" s="2">
        <v>3.9362732785532303E-2</v>
      </c>
      <c r="J22" s="2">
        <v>4.7227784298833099E-2</v>
      </c>
      <c r="K22" s="2">
        <v>3.4845388013450301E-2</v>
      </c>
      <c r="L22" s="2">
        <v>3.4181771845433397E-2</v>
      </c>
      <c r="M22" s="2">
        <v>3.56086742237555E-2</v>
      </c>
      <c r="N22" s="3">
        <v>0.16067113167161501</v>
      </c>
      <c r="O22" s="3">
        <v>0.29327588859824599</v>
      </c>
    </row>
    <row r="23" spans="1:15" x14ac:dyDescent="0.3">
      <c r="A23" s="11" t="s">
        <v>16</v>
      </c>
      <c r="B23" s="3">
        <v>-1.79244647906288E-2</v>
      </c>
      <c r="C23" s="3">
        <v>8.4145944371133308E-3</v>
      </c>
      <c r="D23" s="3">
        <v>6.3390095510009901E-3</v>
      </c>
      <c r="E23" s="3">
        <v>7.3461116271215099E-3</v>
      </c>
      <c r="F23" s="3">
        <v>3.3696563285834E-3</v>
      </c>
      <c r="G23" s="3">
        <v>3.9247464536933403E-2</v>
      </c>
      <c r="H23" s="3">
        <v>3.4437299035369802E-2</v>
      </c>
      <c r="I23" s="3">
        <v>3.5420098846787498E-2</v>
      </c>
      <c r="J23" s="3">
        <v>5.0149352306329803E-2</v>
      </c>
      <c r="K23" s="3">
        <v>3.67628140990824E-2</v>
      </c>
      <c r="L23" s="3">
        <v>4.2269832078749299E-2</v>
      </c>
      <c r="M23" s="3">
        <v>4.72354497354497E-2</v>
      </c>
      <c r="N23" s="3">
        <v>0.18837903964215499</v>
      </c>
      <c r="O23" s="3">
        <v>0.33248619900363502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147</v>
      </c>
    </row>
    <row r="2" spans="1:14" ht="15.6" x14ac:dyDescent="0.3">
      <c r="A2" s="12" t="s">
        <v>143</v>
      </c>
    </row>
    <row r="3" spans="1:14" ht="15.6" x14ac:dyDescent="0.3">
      <c r="A3" s="12" t="s">
        <v>47</v>
      </c>
    </row>
    <row r="4" spans="1:14" ht="15.6" x14ac:dyDescent="0.3">
      <c r="A4" s="12" t="s">
        <v>33</v>
      </c>
    </row>
    <row r="5" spans="1:14" x14ac:dyDescent="0.3">
      <c r="A5" s="16" t="str">
        <f>HYPERLINK("#'Table of contents'!A40",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7944</v>
      </c>
      <c r="C8" s="1">
        <v>7967</v>
      </c>
      <c r="D8" s="1">
        <v>7892</v>
      </c>
      <c r="E8" s="1">
        <v>7794</v>
      </c>
      <c r="F8" s="1">
        <v>7658</v>
      </c>
      <c r="G8" s="1">
        <v>7428</v>
      </c>
      <c r="H8" s="1">
        <v>7409</v>
      </c>
      <c r="I8" s="1">
        <v>7614</v>
      </c>
      <c r="J8" s="1">
        <v>7907</v>
      </c>
      <c r="K8" s="1">
        <v>8098</v>
      </c>
      <c r="L8" s="1">
        <v>8629</v>
      </c>
      <c r="M8" s="1">
        <v>9483</v>
      </c>
      <c r="N8" s="1">
        <v>10568</v>
      </c>
    </row>
    <row r="9" spans="1:14" x14ac:dyDescent="0.3">
      <c r="A9" s="7" t="s">
        <v>61</v>
      </c>
      <c r="B9" s="1">
        <v>839</v>
      </c>
      <c r="C9" s="1">
        <v>785</v>
      </c>
      <c r="D9" s="1">
        <v>767</v>
      </c>
      <c r="E9" s="1">
        <v>769</v>
      </c>
      <c r="F9" s="1">
        <v>762</v>
      </c>
      <c r="G9" s="1">
        <v>757</v>
      </c>
      <c r="H9" s="1">
        <v>686</v>
      </c>
      <c r="I9" s="1">
        <v>645</v>
      </c>
      <c r="J9" s="1">
        <v>695</v>
      </c>
      <c r="K9" s="1">
        <v>794</v>
      </c>
      <c r="L9" s="1">
        <v>824</v>
      </c>
      <c r="M9" s="1">
        <v>867</v>
      </c>
      <c r="N9" s="1">
        <v>931</v>
      </c>
    </row>
    <row r="10" spans="1:14" x14ac:dyDescent="0.3">
      <c r="A10" s="7" t="s">
        <v>62</v>
      </c>
      <c r="B10" s="1">
        <v>114</v>
      </c>
      <c r="C10" s="1">
        <v>94</v>
      </c>
      <c r="D10" s="1">
        <v>81</v>
      </c>
      <c r="E10" s="1">
        <v>86</v>
      </c>
      <c r="F10" s="1">
        <v>74</v>
      </c>
      <c r="G10" s="1">
        <v>77</v>
      </c>
      <c r="H10" s="1">
        <v>82</v>
      </c>
      <c r="I10" s="1">
        <v>70</v>
      </c>
      <c r="J10" s="1">
        <v>64</v>
      </c>
      <c r="K10" s="1">
        <v>76</v>
      </c>
      <c r="L10" s="1">
        <v>87</v>
      </c>
      <c r="M10" s="1">
        <v>81</v>
      </c>
      <c r="N10" s="1">
        <v>74</v>
      </c>
    </row>
    <row r="11" spans="1:14" x14ac:dyDescent="0.3">
      <c r="A11" s="7" t="s">
        <v>63</v>
      </c>
      <c r="B11" s="1">
        <v>5391</v>
      </c>
      <c r="C11" s="1">
        <v>5870</v>
      </c>
      <c r="D11" s="1">
        <v>6059</v>
      </c>
      <c r="E11" s="1">
        <v>6022</v>
      </c>
      <c r="F11" s="1">
        <v>5871</v>
      </c>
      <c r="G11" s="1">
        <v>5810</v>
      </c>
      <c r="H11" s="1">
        <v>6036</v>
      </c>
      <c r="I11" s="1">
        <v>6221</v>
      </c>
      <c r="J11" s="1">
        <v>6110</v>
      </c>
      <c r="K11" s="1">
        <v>5998</v>
      </c>
      <c r="L11" s="1">
        <v>6037</v>
      </c>
      <c r="M11" s="1">
        <v>6196</v>
      </c>
      <c r="N11" s="1">
        <v>6651</v>
      </c>
    </row>
    <row r="12" spans="1:14" x14ac:dyDescent="0.3">
      <c r="A12" s="7" t="s">
        <v>64</v>
      </c>
      <c r="B12" s="1">
        <v>672</v>
      </c>
      <c r="C12" s="1">
        <v>612</v>
      </c>
      <c r="D12" s="1">
        <v>599</v>
      </c>
      <c r="E12" s="1">
        <v>642</v>
      </c>
      <c r="F12" s="1">
        <v>676</v>
      </c>
      <c r="G12" s="1">
        <v>667</v>
      </c>
      <c r="H12" s="1">
        <v>611</v>
      </c>
      <c r="I12" s="1">
        <v>589</v>
      </c>
      <c r="J12" s="1">
        <v>627</v>
      </c>
      <c r="K12" s="1">
        <v>635</v>
      </c>
      <c r="L12" s="1">
        <v>652</v>
      </c>
      <c r="M12" s="1">
        <v>733</v>
      </c>
      <c r="N12" s="1">
        <v>756</v>
      </c>
    </row>
    <row r="13" spans="1:14" x14ac:dyDescent="0.3">
      <c r="A13" s="7" t="s">
        <v>65</v>
      </c>
      <c r="B13" s="1">
        <v>89</v>
      </c>
      <c r="C13" s="1">
        <v>67</v>
      </c>
      <c r="D13" s="1">
        <v>71</v>
      </c>
      <c r="E13" s="1">
        <v>64</v>
      </c>
      <c r="F13" s="1">
        <v>63</v>
      </c>
      <c r="G13" s="1">
        <v>54</v>
      </c>
      <c r="H13" s="1">
        <v>56</v>
      </c>
      <c r="I13" s="1">
        <v>49</v>
      </c>
      <c r="J13" s="1">
        <v>51</v>
      </c>
      <c r="K13" s="1">
        <v>46</v>
      </c>
      <c r="L13" s="1">
        <v>41</v>
      </c>
      <c r="M13" s="1">
        <v>54</v>
      </c>
      <c r="N13" s="1">
        <v>51</v>
      </c>
    </row>
    <row r="14" spans="1:14" x14ac:dyDescent="0.3">
      <c r="A14" s="10" t="s">
        <v>16</v>
      </c>
      <c r="B14" s="5">
        <v>15049</v>
      </c>
      <c r="C14" s="5">
        <v>15395</v>
      </c>
      <c r="D14" s="5">
        <v>15469</v>
      </c>
      <c r="E14" s="5">
        <v>15377</v>
      </c>
      <c r="F14" s="5">
        <v>15104</v>
      </c>
      <c r="G14" s="5">
        <v>14793</v>
      </c>
      <c r="H14" s="5">
        <v>14880</v>
      </c>
      <c r="I14" s="5">
        <v>15188</v>
      </c>
      <c r="J14" s="5">
        <v>15454</v>
      </c>
      <c r="K14" s="5">
        <v>15647</v>
      </c>
      <c r="L14" s="5">
        <v>16270</v>
      </c>
      <c r="M14" s="5">
        <v>17414</v>
      </c>
      <c r="N14" s="5">
        <v>19031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0.89288524221647703</v>
      </c>
      <c r="C19" s="2">
        <v>0.90063305448790398</v>
      </c>
      <c r="D19" s="2">
        <v>0.90297482837528598</v>
      </c>
      <c r="E19" s="2">
        <v>0.90114464099895897</v>
      </c>
      <c r="F19" s="2">
        <v>0.90157758417706602</v>
      </c>
      <c r="G19" s="2">
        <v>0.899055918663762</v>
      </c>
      <c r="H19" s="2">
        <v>0.90607802372508295</v>
      </c>
      <c r="I19" s="2">
        <v>0.91415536078760995</v>
      </c>
      <c r="J19" s="2">
        <v>0.91241633971844005</v>
      </c>
      <c r="K19" s="2">
        <v>0.90298840321141804</v>
      </c>
      <c r="L19" s="2">
        <v>0.90450733752620505</v>
      </c>
      <c r="M19" s="2">
        <v>0.90911705493241302</v>
      </c>
      <c r="N19" s="2">
        <v>0.91315994124254696</v>
      </c>
    </row>
    <row r="20" spans="1:15" x14ac:dyDescent="0.3">
      <c r="A20" s="8" t="s">
        <v>61</v>
      </c>
      <c r="B20" s="2">
        <v>9.4301449926941699E-2</v>
      </c>
      <c r="C20" s="2">
        <v>8.8740673750847807E-2</v>
      </c>
      <c r="D20" s="2">
        <v>8.7757437070938193E-2</v>
      </c>
      <c r="E20" s="2">
        <v>8.8912012949473901E-2</v>
      </c>
      <c r="F20" s="2">
        <v>8.9710383800329599E-2</v>
      </c>
      <c r="G20" s="2">
        <v>9.1624304042604701E-2</v>
      </c>
      <c r="H20" s="2">
        <v>8.3893848599730994E-2</v>
      </c>
      <c r="I20" s="2">
        <v>7.7440268939848705E-2</v>
      </c>
      <c r="J20" s="2">
        <v>8.0198476805908206E-2</v>
      </c>
      <c r="K20" s="2">
        <v>8.8537020517395204E-2</v>
      </c>
      <c r="L20" s="2">
        <v>8.63731656184486E-2</v>
      </c>
      <c r="M20" s="2">
        <v>8.3117630140926102E-2</v>
      </c>
      <c r="N20" s="2">
        <v>8.0445865376306894E-2</v>
      </c>
    </row>
    <row r="21" spans="1:15" x14ac:dyDescent="0.3">
      <c r="A21" s="8" t="s">
        <v>62</v>
      </c>
      <c r="B21" s="2">
        <v>1.2813307856580899E-2</v>
      </c>
      <c r="C21" s="2">
        <v>1.0626271761248E-2</v>
      </c>
      <c r="D21" s="2">
        <v>9.2677345537757402E-3</v>
      </c>
      <c r="E21" s="2">
        <v>9.9433460515666594E-3</v>
      </c>
      <c r="F21" s="2">
        <v>8.7120320226041909E-3</v>
      </c>
      <c r="G21" s="2">
        <v>9.3197772936335008E-3</v>
      </c>
      <c r="H21" s="2">
        <v>1.00281276751865E-2</v>
      </c>
      <c r="I21" s="2">
        <v>8.4043702725417196E-3</v>
      </c>
      <c r="J21" s="2">
        <v>7.3851834756519701E-3</v>
      </c>
      <c r="K21" s="2">
        <v>8.4745762711864406E-3</v>
      </c>
      <c r="L21" s="2">
        <v>9.1194968553459099E-3</v>
      </c>
      <c r="M21" s="2">
        <v>7.7653149266609101E-3</v>
      </c>
      <c r="N21" s="2">
        <v>6.3941933811457697E-3</v>
      </c>
    </row>
    <row r="22" spans="1:15" x14ac:dyDescent="0.3">
      <c r="A22" s="8" t="s">
        <v>63</v>
      </c>
      <c r="B22" s="2">
        <v>0.87630039011703498</v>
      </c>
      <c r="C22" s="2">
        <v>0.896320048862422</v>
      </c>
      <c r="D22" s="2">
        <v>0.90043097042651199</v>
      </c>
      <c r="E22" s="2">
        <v>0.89506539833531495</v>
      </c>
      <c r="F22" s="2">
        <v>0.88819969742813898</v>
      </c>
      <c r="G22" s="2">
        <v>0.88960342979635598</v>
      </c>
      <c r="H22" s="2">
        <v>0.90049231687304199</v>
      </c>
      <c r="I22" s="2">
        <v>0.90698352529523296</v>
      </c>
      <c r="J22" s="2">
        <v>0.90011785503830299</v>
      </c>
      <c r="K22" s="2">
        <v>0.89803862853720595</v>
      </c>
      <c r="L22" s="2">
        <v>0.89702823179792002</v>
      </c>
      <c r="M22" s="2">
        <v>0.88729772304167298</v>
      </c>
      <c r="N22" s="2">
        <v>0.89179404666130302</v>
      </c>
    </row>
    <row r="23" spans="1:15" x14ac:dyDescent="0.3">
      <c r="A23" s="8" t="s">
        <v>64</v>
      </c>
      <c r="B23" s="2">
        <v>0.109232769830949</v>
      </c>
      <c r="C23" s="2">
        <v>9.3449381584974803E-2</v>
      </c>
      <c r="D23" s="2">
        <v>8.9017684648536197E-2</v>
      </c>
      <c r="E23" s="2">
        <v>9.5422116527942899E-2</v>
      </c>
      <c r="F23" s="2">
        <v>0.102269288956127</v>
      </c>
      <c r="G23" s="2">
        <v>0.102128311131527</v>
      </c>
      <c r="H23" s="2">
        <v>9.1153214978367897E-2</v>
      </c>
      <c r="I23" s="2">
        <v>8.5872576177285304E-2</v>
      </c>
      <c r="J23" s="2">
        <v>9.2368886269887998E-2</v>
      </c>
      <c r="K23" s="2">
        <v>9.5074112891151405E-2</v>
      </c>
      <c r="L23" s="2">
        <v>9.6879643387815795E-2</v>
      </c>
      <c r="M23" s="2">
        <v>0.104969210940856</v>
      </c>
      <c r="N23" s="2">
        <v>0.101367658889783</v>
      </c>
    </row>
    <row r="24" spans="1:15" x14ac:dyDescent="0.3">
      <c r="A24" s="8" t="s">
        <v>65</v>
      </c>
      <c r="B24" s="2">
        <v>1.44668400520156E-2</v>
      </c>
      <c r="C24" s="2">
        <v>1.02305695526035E-2</v>
      </c>
      <c r="D24" s="2">
        <v>1.0551344924951699E-2</v>
      </c>
      <c r="E24" s="2">
        <v>9.5124851367419695E-3</v>
      </c>
      <c r="F24" s="2">
        <v>9.5310136157337397E-3</v>
      </c>
      <c r="G24" s="2">
        <v>8.2682590721175897E-3</v>
      </c>
      <c r="H24" s="2">
        <v>8.3544681485901804E-3</v>
      </c>
      <c r="I24" s="2">
        <v>7.1438985274821397E-3</v>
      </c>
      <c r="J24" s="2">
        <v>7.5132586918090702E-3</v>
      </c>
      <c r="K24" s="2">
        <v>6.8872585716424602E-3</v>
      </c>
      <c r="L24" s="2">
        <v>6.09212481426449E-3</v>
      </c>
      <c r="M24" s="2">
        <v>7.7330660174709997E-3</v>
      </c>
      <c r="N24" s="2">
        <v>6.8382944489139199E-3</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2.89526686807654E-3</v>
      </c>
      <c r="C29" s="2">
        <v>-9.4138320572361E-3</v>
      </c>
      <c r="D29" s="2">
        <v>-1.24176381145464E-2</v>
      </c>
      <c r="E29" s="2">
        <v>-1.7449319989735701E-2</v>
      </c>
      <c r="F29" s="2">
        <v>-3.0033951423348099E-2</v>
      </c>
      <c r="G29" s="2">
        <v>-2.55788906838988E-3</v>
      </c>
      <c r="H29" s="2">
        <v>2.7669051154001902E-2</v>
      </c>
      <c r="I29" s="2">
        <v>3.8481744155502998E-2</v>
      </c>
      <c r="J29" s="2">
        <v>2.4155811306437298E-2</v>
      </c>
      <c r="K29" s="2">
        <v>6.5571746110150694E-2</v>
      </c>
      <c r="L29" s="2">
        <v>9.8968594275118796E-2</v>
      </c>
      <c r="M29" s="2">
        <v>0.114415269429505</v>
      </c>
      <c r="N29" s="3">
        <v>0.33653724547869002</v>
      </c>
      <c r="O29" s="3">
        <v>0.33031218529708001</v>
      </c>
    </row>
    <row r="30" spans="1:15" x14ac:dyDescent="0.3">
      <c r="A30" s="8" t="s">
        <v>61</v>
      </c>
      <c r="B30" s="2">
        <v>-6.4362336114421895E-2</v>
      </c>
      <c r="C30" s="2">
        <v>-2.29299363057325E-2</v>
      </c>
      <c r="D30" s="2">
        <v>2.60756192959583E-3</v>
      </c>
      <c r="E30" s="2">
        <v>-9.10273081924577E-3</v>
      </c>
      <c r="F30" s="2">
        <v>-6.5616797900262501E-3</v>
      </c>
      <c r="G30" s="2">
        <v>-9.3791281373844099E-2</v>
      </c>
      <c r="H30" s="2">
        <v>-5.9766763848396499E-2</v>
      </c>
      <c r="I30" s="2">
        <v>7.7519379844961198E-2</v>
      </c>
      <c r="J30" s="2">
        <v>0.14244604316546799</v>
      </c>
      <c r="K30" s="2">
        <v>3.7783375314861499E-2</v>
      </c>
      <c r="L30" s="2">
        <v>5.2184466019417501E-2</v>
      </c>
      <c r="M30" s="2">
        <v>7.3817762399077294E-2</v>
      </c>
      <c r="N30" s="3">
        <v>0.33956834532374103</v>
      </c>
      <c r="O30" s="3">
        <v>0.109654350417163</v>
      </c>
    </row>
    <row r="31" spans="1:15" x14ac:dyDescent="0.3">
      <c r="A31" s="8" t="s">
        <v>62</v>
      </c>
      <c r="B31" s="2">
        <v>-0.175438596491228</v>
      </c>
      <c r="C31" s="2">
        <v>-0.13829787234042601</v>
      </c>
      <c r="D31" s="2">
        <v>6.1728395061728399E-2</v>
      </c>
      <c r="E31" s="2">
        <v>-0.13953488372093001</v>
      </c>
      <c r="F31" s="2">
        <v>4.0540540540540501E-2</v>
      </c>
      <c r="G31" s="2">
        <v>6.4935064935064901E-2</v>
      </c>
      <c r="H31" s="2">
        <v>-0.146341463414634</v>
      </c>
      <c r="I31" s="2">
        <v>-8.5714285714285701E-2</v>
      </c>
      <c r="J31" s="2">
        <v>0.1875</v>
      </c>
      <c r="K31" s="2">
        <v>0.144736842105263</v>
      </c>
      <c r="L31" s="2">
        <v>-6.8965517241379296E-2</v>
      </c>
      <c r="M31" s="2">
        <v>-8.6419753086419707E-2</v>
      </c>
      <c r="N31" s="3">
        <v>0.15625</v>
      </c>
      <c r="O31" s="3">
        <v>-0.35087719298245601</v>
      </c>
    </row>
    <row r="32" spans="1:15" x14ac:dyDescent="0.3">
      <c r="A32" s="8" t="s">
        <v>63</v>
      </c>
      <c r="B32" s="2">
        <v>8.88517900204044E-2</v>
      </c>
      <c r="C32" s="2">
        <v>3.2197614991482097E-2</v>
      </c>
      <c r="D32" s="2">
        <v>-6.1066182538372701E-3</v>
      </c>
      <c r="E32" s="2">
        <v>-2.5074726004649599E-2</v>
      </c>
      <c r="F32" s="2">
        <v>-1.03900528019077E-2</v>
      </c>
      <c r="G32" s="2">
        <v>3.8898450946643702E-2</v>
      </c>
      <c r="H32" s="2">
        <v>3.0649436713054999E-2</v>
      </c>
      <c r="I32" s="2">
        <v>-1.7842790548143399E-2</v>
      </c>
      <c r="J32" s="2">
        <v>-1.8330605564648099E-2</v>
      </c>
      <c r="K32" s="2">
        <v>6.5021673891297099E-3</v>
      </c>
      <c r="L32" s="2">
        <v>2.6337584893158902E-2</v>
      </c>
      <c r="M32" s="2">
        <v>7.3434473854099402E-2</v>
      </c>
      <c r="N32" s="3">
        <v>8.8543371522094905E-2</v>
      </c>
      <c r="O32" s="3">
        <v>0.23372287145242099</v>
      </c>
    </row>
    <row r="33" spans="1:15" x14ac:dyDescent="0.3">
      <c r="A33" s="8" t="s">
        <v>64</v>
      </c>
      <c r="B33" s="2">
        <v>-8.9285714285714302E-2</v>
      </c>
      <c r="C33" s="2">
        <v>-2.1241830065359499E-2</v>
      </c>
      <c r="D33" s="2">
        <v>7.1786310517529206E-2</v>
      </c>
      <c r="E33" s="2">
        <v>5.2959501557632398E-2</v>
      </c>
      <c r="F33" s="2">
        <v>-1.3313609467455601E-2</v>
      </c>
      <c r="G33" s="2">
        <v>-8.3958020989505194E-2</v>
      </c>
      <c r="H33" s="2">
        <v>-3.6006546644844498E-2</v>
      </c>
      <c r="I33" s="2">
        <v>6.4516129032258104E-2</v>
      </c>
      <c r="J33" s="2">
        <v>1.27591706539075E-2</v>
      </c>
      <c r="K33" s="2">
        <v>2.67716535433071E-2</v>
      </c>
      <c r="L33" s="2">
        <v>0.124233128834356</v>
      </c>
      <c r="M33" s="2">
        <v>3.1377899045020502E-2</v>
      </c>
      <c r="N33" s="3">
        <v>0.205741626794258</v>
      </c>
      <c r="O33" s="3">
        <v>0.125</v>
      </c>
    </row>
    <row r="34" spans="1:15" x14ac:dyDescent="0.3">
      <c r="A34" s="8" t="s">
        <v>65</v>
      </c>
      <c r="B34" s="2">
        <v>-0.24719101123595499</v>
      </c>
      <c r="C34" s="2">
        <v>5.9701492537313397E-2</v>
      </c>
      <c r="D34" s="2">
        <v>-9.85915492957746E-2</v>
      </c>
      <c r="E34" s="2">
        <v>-1.5625E-2</v>
      </c>
      <c r="F34" s="2">
        <v>-0.14285714285714299</v>
      </c>
      <c r="G34" s="2">
        <v>3.7037037037037E-2</v>
      </c>
      <c r="H34" s="2">
        <v>-0.125</v>
      </c>
      <c r="I34" s="2">
        <v>4.08163265306122E-2</v>
      </c>
      <c r="J34" s="2">
        <v>-9.8039215686274495E-2</v>
      </c>
      <c r="K34" s="2">
        <v>-0.108695652173913</v>
      </c>
      <c r="L34" s="2">
        <v>0.31707317073170699</v>
      </c>
      <c r="M34" s="2">
        <v>-5.5555555555555601E-2</v>
      </c>
      <c r="N34" s="3">
        <v>0</v>
      </c>
      <c r="O34" s="3">
        <v>-0.426966292134831</v>
      </c>
    </row>
    <row r="35" spans="1:15" x14ac:dyDescent="0.3">
      <c r="A35" s="11" t="s">
        <v>16</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3.9815939157666E-2</v>
      </c>
      <c r="L35" s="3">
        <v>7.0313460356484295E-2</v>
      </c>
      <c r="M35" s="3">
        <v>9.2856322499138597E-2</v>
      </c>
      <c r="N35" s="3">
        <v>0.23146111039213099</v>
      </c>
      <c r="O35" s="3">
        <v>0.26460229915609002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148</v>
      </c>
    </row>
    <row r="2" spans="1:14" ht="15.6" x14ac:dyDescent="0.3">
      <c r="A2" s="12" t="s">
        <v>143</v>
      </c>
    </row>
    <row r="3" spans="1:14" ht="15.6" x14ac:dyDescent="0.3">
      <c r="A3" s="12" t="s">
        <v>47</v>
      </c>
    </row>
    <row r="4" spans="1:14" ht="15.6" x14ac:dyDescent="0.3">
      <c r="A4" s="12" t="s">
        <v>59</v>
      </c>
    </row>
    <row r="5" spans="1:14" x14ac:dyDescent="0.3">
      <c r="A5" s="16" t="str">
        <f>HYPERLINK("#'Table of contents'!A41",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8468</v>
      </c>
      <c r="C8" s="1">
        <v>8416</v>
      </c>
      <c r="D8" s="1">
        <v>8428</v>
      </c>
      <c r="E8" s="1">
        <v>8344</v>
      </c>
      <c r="F8" s="1">
        <v>8151</v>
      </c>
      <c r="G8" s="1">
        <v>7852</v>
      </c>
      <c r="H8" s="1">
        <v>7750</v>
      </c>
      <c r="I8" s="1">
        <v>7927</v>
      </c>
      <c r="J8" s="1">
        <v>8192</v>
      </c>
      <c r="K8" s="1">
        <v>8406</v>
      </c>
      <c r="L8" s="1">
        <v>8841</v>
      </c>
      <c r="M8" s="1">
        <v>9577</v>
      </c>
      <c r="N8" s="1">
        <v>10657</v>
      </c>
    </row>
    <row r="9" spans="1:14" x14ac:dyDescent="0.3">
      <c r="A9" s="7" t="s">
        <v>69</v>
      </c>
      <c r="B9" s="1">
        <v>429</v>
      </c>
      <c r="C9" s="1">
        <v>430</v>
      </c>
      <c r="D9" s="1">
        <v>312</v>
      </c>
      <c r="E9" s="1">
        <v>305</v>
      </c>
      <c r="F9" s="1">
        <v>343</v>
      </c>
      <c r="G9" s="1">
        <v>410</v>
      </c>
      <c r="H9" s="1">
        <v>427</v>
      </c>
      <c r="I9" s="1">
        <v>402</v>
      </c>
      <c r="J9" s="1">
        <v>474</v>
      </c>
      <c r="K9" s="1">
        <v>562</v>
      </c>
      <c r="L9" s="1">
        <v>699</v>
      </c>
      <c r="M9" s="1">
        <v>854</v>
      </c>
      <c r="N9" s="1">
        <v>916</v>
      </c>
    </row>
    <row r="10" spans="1:14" x14ac:dyDescent="0.3">
      <c r="A10" s="7" t="s">
        <v>70</v>
      </c>
      <c r="B10" s="1">
        <v>5841</v>
      </c>
      <c r="C10" s="1">
        <v>6212</v>
      </c>
      <c r="D10" s="1">
        <v>6484</v>
      </c>
      <c r="E10" s="1">
        <v>6483</v>
      </c>
      <c r="F10" s="1">
        <v>6344</v>
      </c>
      <c r="G10" s="1">
        <v>6254</v>
      </c>
      <c r="H10" s="1">
        <v>6382</v>
      </c>
      <c r="I10" s="1">
        <v>6505</v>
      </c>
      <c r="J10" s="1">
        <v>6396</v>
      </c>
      <c r="K10" s="1">
        <v>6291</v>
      </c>
      <c r="L10" s="1">
        <v>6244</v>
      </c>
      <c r="M10" s="1">
        <v>6407</v>
      </c>
      <c r="N10" s="1">
        <v>6876</v>
      </c>
    </row>
    <row r="11" spans="1:14" x14ac:dyDescent="0.3">
      <c r="A11" s="7" t="s">
        <v>71</v>
      </c>
      <c r="B11" s="1">
        <v>311</v>
      </c>
      <c r="C11" s="1">
        <v>337</v>
      </c>
      <c r="D11" s="1">
        <v>245</v>
      </c>
      <c r="E11" s="1">
        <v>245</v>
      </c>
      <c r="F11" s="1">
        <v>266</v>
      </c>
      <c r="G11" s="1">
        <v>277</v>
      </c>
      <c r="H11" s="1">
        <v>321</v>
      </c>
      <c r="I11" s="1">
        <v>354</v>
      </c>
      <c r="J11" s="1">
        <v>392</v>
      </c>
      <c r="K11" s="1">
        <v>388</v>
      </c>
      <c r="L11" s="1">
        <v>486</v>
      </c>
      <c r="M11" s="1">
        <v>576</v>
      </c>
      <c r="N11" s="1">
        <v>582</v>
      </c>
    </row>
    <row r="12" spans="1:14" x14ac:dyDescent="0.3">
      <c r="A12" s="10" t="s">
        <v>16</v>
      </c>
      <c r="B12" s="5">
        <v>15049</v>
      </c>
      <c r="C12" s="5">
        <v>15395</v>
      </c>
      <c r="D12" s="5">
        <v>15469</v>
      </c>
      <c r="E12" s="5">
        <v>15377</v>
      </c>
      <c r="F12" s="5">
        <v>15104</v>
      </c>
      <c r="G12" s="5">
        <v>14793</v>
      </c>
      <c r="H12" s="5">
        <v>14880</v>
      </c>
      <c r="I12" s="5">
        <v>15188</v>
      </c>
      <c r="J12" s="5">
        <v>15454</v>
      </c>
      <c r="K12" s="5">
        <v>15647</v>
      </c>
      <c r="L12" s="5">
        <v>16270</v>
      </c>
      <c r="M12" s="5">
        <v>17414</v>
      </c>
      <c r="N12" s="5">
        <v>19031</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0.951781499381814</v>
      </c>
      <c r="C17" s="2">
        <v>0.95139045896450403</v>
      </c>
      <c r="D17" s="2">
        <v>0.964302059496568</v>
      </c>
      <c r="E17" s="2">
        <v>0.96473580760781596</v>
      </c>
      <c r="F17" s="2">
        <v>0.95961855427360498</v>
      </c>
      <c r="G17" s="2">
        <v>0.95037521181312001</v>
      </c>
      <c r="H17" s="2">
        <v>0.94778035954506501</v>
      </c>
      <c r="I17" s="2">
        <v>0.95173490214911705</v>
      </c>
      <c r="J17" s="2">
        <v>0.94530348488345295</v>
      </c>
      <c r="K17" s="2">
        <v>0.93733273862622701</v>
      </c>
      <c r="L17" s="2">
        <v>0.92672955974842797</v>
      </c>
      <c r="M17" s="2">
        <v>0.91812865497076002</v>
      </c>
      <c r="N17" s="2">
        <v>0.92085025490365502</v>
      </c>
    </row>
    <row r="18" spans="1:15" x14ac:dyDescent="0.3">
      <c r="A18" s="8" t="s">
        <v>69</v>
      </c>
      <c r="B18" s="2">
        <v>4.8218500618185903E-2</v>
      </c>
      <c r="C18" s="2">
        <v>4.86095410354963E-2</v>
      </c>
      <c r="D18" s="2">
        <v>3.5697940503432501E-2</v>
      </c>
      <c r="E18" s="2">
        <v>3.5264192392184097E-2</v>
      </c>
      <c r="F18" s="2">
        <v>4.0381445726395099E-2</v>
      </c>
      <c r="G18" s="2">
        <v>4.9624788186879702E-2</v>
      </c>
      <c r="H18" s="2">
        <v>5.2219640454934602E-2</v>
      </c>
      <c r="I18" s="2">
        <v>4.8265097850882503E-2</v>
      </c>
      <c r="J18" s="2">
        <v>5.4696515116547398E-2</v>
      </c>
      <c r="K18" s="2">
        <v>6.2667261373773403E-2</v>
      </c>
      <c r="L18" s="2">
        <v>7.3270440251572297E-2</v>
      </c>
      <c r="M18" s="2">
        <v>8.1871345029239803E-2</v>
      </c>
      <c r="N18" s="2">
        <v>7.9149745096344898E-2</v>
      </c>
    </row>
    <row r="19" spans="1:15" x14ac:dyDescent="0.3">
      <c r="A19" s="8" t="s">
        <v>70</v>
      </c>
      <c r="B19" s="2">
        <v>0.94944733420025995</v>
      </c>
      <c r="C19" s="2">
        <v>0.94854176210108399</v>
      </c>
      <c r="D19" s="2">
        <v>0.96359042948432205</v>
      </c>
      <c r="E19" s="2">
        <v>0.96358501783591</v>
      </c>
      <c r="F19" s="2">
        <v>0.95975794251134605</v>
      </c>
      <c r="G19" s="2">
        <v>0.957586893278212</v>
      </c>
      <c r="H19" s="2">
        <v>0.95211099507683095</v>
      </c>
      <c r="I19" s="2">
        <v>0.948388977985129</v>
      </c>
      <c r="J19" s="2">
        <v>0.94225103123158505</v>
      </c>
      <c r="K19" s="2">
        <v>0.94190747117831997</v>
      </c>
      <c r="L19" s="2">
        <v>0.92778603268945004</v>
      </c>
      <c r="M19" s="2">
        <v>0.91751396248030903</v>
      </c>
      <c r="N19" s="2">
        <v>0.92196299275945304</v>
      </c>
    </row>
    <row r="20" spans="1:15" x14ac:dyDescent="0.3">
      <c r="A20" s="8" t="s">
        <v>71</v>
      </c>
      <c r="B20" s="2">
        <v>5.0552665799739903E-2</v>
      </c>
      <c r="C20" s="2">
        <v>5.1458237898915897E-2</v>
      </c>
      <c r="D20" s="2">
        <v>3.6409570515678398E-2</v>
      </c>
      <c r="E20" s="2">
        <v>3.64149821640904E-2</v>
      </c>
      <c r="F20" s="2">
        <v>4.0242057488653601E-2</v>
      </c>
      <c r="G20" s="2">
        <v>4.2413106721788399E-2</v>
      </c>
      <c r="H20" s="2">
        <v>4.78890049231687E-2</v>
      </c>
      <c r="I20" s="2">
        <v>5.1611022014871E-2</v>
      </c>
      <c r="J20" s="2">
        <v>5.7748968768414899E-2</v>
      </c>
      <c r="K20" s="2">
        <v>5.8092528821679902E-2</v>
      </c>
      <c r="L20" s="2">
        <v>7.2213967310549798E-2</v>
      </c>
      <c r="M20" s="2">
        <v>8.2486037519690705E-2</v>
      </c>
      <c r="N20" s="2">
        <v>7.8037007240547102E-2</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-6.1407652338214503E-3</v>
      </c>
      <c r="C25" s="2">
        <v>1.4258555133079801E-3</v>
      </c>
      <c r="D25" s="2">
        <v>-9.9667774086378697E-3</v>
      </c>
      <c r="E25" s="2">
        <v>-2.3130393096836E-2</v>
      </c>
      <c r="F25" s="2">
        <v>-3.6682615629984101E-2</v>
      </c>
      <c r="G25" s="2">
        <v>-1.29903209373408E-2</v>
      </c>
      <c r="H25" s="2">
        <v>2.2838709677419401E-2</v>
      </c>
      <c r="I25" s="2">
        <v>3.3430049198940298E-2</v>
      </c>
      <c r="J25" s="2">
        <v>2.6123046875E-2</v>
      </c>
      <c r="K25" s="2">
        <v>5.1748750892219801E-2</v>
      </c>
      <c r="L25" s="2">
        <v>8.3248501300757796E-2</v>
      </c>
      <c r="M25" s="2">
        <v>0.112770178552783</v>
      </c>
      <c r="N25" s="3">
        <v>0.3009033203125</v>
      </c>
      <c r="O25" s="3">
        <v>0.25850259801606001</v>
      </c>
    </row>
    <row r="26" spans="1:15" x14ac:dyDescent="0.3">
      <c r="A26" s="8" t="s">
        <v>69</v>
      </c>
      <c r="B26" s="2">
        <v>2.3310023310023301E-3</v>
      </c>
      <c r="C26" s="2">
        <v>-0.27441860465116302</v>
      </c>
      <c r="D26" s="2">
        <v>-2.2435897435897401E-2</v>
      </c>
      <c r="E26" s="2">
        <v>0.124590163934426</v>
      </c>
      <c r="F26" s="2">
        <v>0.19533527696792999</v>
      </c>
      <c r="G26" s="2">
        <v>4.1463414634146302E-2</v>
      </c>
      <c r="H26" s="2">
        <v>-5.8548009367681501E-2</v>
      </c>
      <c r="I26" s="2">
        <v>0.17910447761194001</v>
      </c>
      <c r="J26" s="2">
        <v>0.18565400843881899</v>
      </c>
      <c r="K26" s="2">
        <v>0.243772241992883</v>
      </c>
      <c r="L26" s="2">
        <v>0.221745350500715</v>
      </c>
      <c r="M26" s="2">
        <v>7.2599531615925098E-2</v>
      </c>
      <c r="N26" s="3">
        <v>0.93248945147679296</v>
      </c>
      <c r="O26" s="3">
        <v>1.1351981351981399</v>
      </c>
    </row>
    <row r="27" spans="1:15" x14ac:dyDescent="0.3">
      <c r="A27" s="8" t="s">
        <v>70</v>
      </c>
      <c r="B27" s="2">
        <v>6.3516521143639801E-2</v>
      </c>
      <c r="C27" s="2">
        <v>4.3786220218931103E-2</v>
      </c>
      <c r="D27" s="2">
        <v>-1.5422578655151101E-4</v>
      </c>
      <c r="E27" s="2">
        <v>-2.1440691038099601E-2</v>
      </c>
      <c r="F27" s="2">
        <v>-1.41866330390921E-2</v>
      </c>
      <c r="G27" s="2">
        <v>2.0466901183242701E-2</v>
      </c>
      <c r="H27" s="2">
        <v>1.9272955186461899E-2</v>
      </c>
      <c r="I27" s="2">
        <v>-1.67563412759416E-2</v>
      </c>
      <c r="J27" s="2">
        <v>-1.64165103189493E-2</v>
      </c>
      <c r="K27" s="2">
        <v>-7.4709903036083297E-3</v>
      </c>
      <c r="L27" s="2">
        <v>2.6105060858424099E-2</v>
      </c>
      <c r="M27" s="2">
        <v>7.3201186202590904E-2</v>
      </c>
      <c r="N27" s="3">
        <v>7.5046904315197005E-2</v>
      </c>
      <c r="O27" s="3">
        <v>0.177195685670262</v>
      </c>
    </row>
    <row r="28" spans="1:15" x14ac:dyDescent="0.3">
      <c r="A28" s="8" t="s">
        <v>71</v>
      </c>
      <c r="B28" s="2">
        <v>8.3601286173633396E-2</v>
      </c>
      <c r="C28" s="2">
        <v>-0.27299703264094999</v>
      </c>
      <c r="D28" s="2">
        <v>0</v>
      </c>
      <c r="E28" s="2">
        <v>8.5714285714285701E-2</v>
      </c>
      <c r="F28" s="2">
        <v>4.13533834586466E-2</v>
      </c>
      <c r="G28" s="2">
        <v>0.15884476534295999</v>
      </c>
      <c r="H28" s="2">
        <v>0.10280373831775701</v>
      </c>
      <c r="I28" s="2">
        <v>0.10734463276836199</v>
      </c>
      <c r="J28" s="2">
        <v>-1.02040816326531E-2</v>
      </c>
      <c r="K28" s="2">
        <v>0.25257731958762902</v>
      </c>
      <c r="L28" s="2">
        <v>0.18518518518518501</v>
      </c>
      <c r="M28" s="2">
        <v>1.0416666666666701E-2</v>
      </c>
      <c r="N28" s="3">
        <v>0.48469387755102</v>
      </c>
      <c r="O28" s="3">
        <v>0.87138263665594895</v>
      </c>
    </row>
    <row r="29" spans="1:15" x14ac:dyDescent="0.3">
      <c r="A29" s="11" t="s">
        <v>16</v>
      </c>
      <c r="B29" s="3">
        <v>2.2991560901056501E-2</v>
      </c>
      <c r="C29" s="3">
        <v>4.80675544007795E-3</v>
      </c>
      <c r="D29" s="3">
        <v>-5.9473786282241902E-3</v>
      </c>
      <c r="E29" s="3">
        <v>-1.7753788125121898E-2</v>
      </c>
      <c r="F29" s="3">
        <v>-2.0590572033898299E-2</v>
      </c>
      <c r="G29" s="3">
        <v>5.8811600081119502E-3</v>
      </c>
      <c r="H29" s="3">
        <v>2.0698924731182799E-2</v>
      </c>
      <c r="I29" s="3">
        <v>1.7513826705293702E-2</v>
      </c>
      <c r="J29" s="3">
        <v>1.2488676070920199E-2</v>
      </c>
      <c r="K29" s="3">
        <v>3.9815939157666E-2</v>
      </c>
      <c r="L29" s="3">
        <v>7.0313460356484295E-2</v>
      </c>
      <c r="M29" s="3">
        <v>9.2856322499138597E-2</v>
      </c>
      <c r="N29" s="3">
        <v>0.23146111039213099</v>
      </c>
      <c r="O29" s="3">
        <v>0.26460229915609002</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149</v>
      </c>
    </row>
    <row r="2" spans="1:14" ht="15.6" x14ac:dyDescent="0.3">
      <c r="A2" s="12" t="s">
        <v>143</v>
      </c>
    </row>
    <row r="3" spans="1:14" ht="15.6" x14ac:dyDescent="0.3">
      <c r="A3" s="12" t="s">
        <v>59</v>
      </c>
    </row>
    <row r="4" spans="1:14" ht="15.6" x14ac:dyDescent="0.3">
      <c r="A4" s="12" t="s">
        <v>33</v>
      </c>
    </row>
    <row r="5" spans="1:14" x14ac:dyDescent="0.3">
      <c r="A5" s="16" t="str">
        <f>HYPERLINK("#'Table of contents'!A42",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12859</v>
      </c>
      <c r="C8" s="1">
        <v>13338</v>
      </c>
      <c r="D8" s="1">
        <v>13592</v>
      </c>
      <c r="E8" s="1">
        <v>13425</v>
      </c>
      <c r="F8" s="1">
        <v>13094</v>
      </c>
      <c r="G8" s="1">
        <v>12753</v>
      </c>
      <c r="H8" s="1">
        <v>12898</v>
      </c>
      <c r="I8" s="1">
        <v>13283</v>
      </c>
      <c r="J8" s="1">
        <v>13403</v>
      </c>
      <c r="K8" s="1">
        <v>13436</v>
      </c>
      <c r="L8" s="1">
        <v>13763</v>
      </c>
      <c r="M8" s="1">
        <v>14539</v>
      </c>
      <c r="N8" s="1">
        <v>16024</v>
      </c>
    </row>
    <row r="9" spans="1:14" x14ac:dyDescent="0.3">
      <c r="A9" s="7" t="s">
        <v>75</v>
      </c>
      <c r="B9" s="1">
        <v>1275</v>
      </c>
      <c r="C9" s="1">
        <v>1147</v>
      </c>
      <c r="D9" s="1">
        <v>1188</v>
      </c>
      <c r="E9" s="1">
        <v>1271</v>
      </c>
      <c r="F9" s="1">
        <v>1283</v>
      </c>
      <c r="G9" s="1">
        <v>1240</v>
      </c>
      <c r="H9" s="1">
        <v>1111</v>
      </c>
      <c r="I9" s="1">
        <v>1047</v>
      </c>
      <c r="J9" s="1">
        <v>1090</v>
      </c>
      <c r="K9" s="1">
        <v>1163</v>
      </c>
      <c r="L9" s="1">
        <v>1222</v>
      </c>
      <c r="M9" s="1">
        <v>1337</v>
      </c>
      <c r="N9" s="1">
        <v>1417</v>
      </c>
    </row>
    <row r="10" spans="1:14" x14ac:dyDescent="0.3">
      <c r="A10" s="7" t="s">
        <v>76</v>
      </c>
      <c r="B10" s="1">
        <v>175</v>
      </c>
      <c r="C10" s="1">
        <v>143</v>
      </c>
      <c r="D10" s="1">
        <v>132</v>
      </c>
      <c r="E10" s="1">
        <v>131</v>
      </c>
      <c r="F10" s="1">
        <v>118</v>
      </c>
      <c r="G10" s="1">
        <v>113</v>
      </c>
      <c r="H10" s="1">
        <v>123</v>
      </c>
      <c r="I10" s="1">
        <v>102</v>
      </c>
      <c r="J10" s="1">
        <v>95</v>
      </c>
      <c r="K10" s="1">
        <v>98</v>
      </c>
      <c r="L10" s="1">
        <v>100</v>
      </c>
      <c r="M10" s="1">
        <v>108</v>
      </c>
      <c r="N10" s="1">
        <v>92</v>
      </c>
    </row>
    <row r="11" spans="1:14" x14ac:dyDescent="0.3">
      <c r="A11" s="7" t="s">
        <v>77</v>
      </c>
      <c r="B11" s="1">
        <v>476</v>
      </c>
      <c r="C11" s="1">
        <v>499</v>
      </c>
      <c r="D11" s="1">
        <v>359</v>
      </c>
      <c r="E11" s="1">
        <v>391</v>
      </c>
      <c r="F11" s="1">
        <v>435</v>
      </c>
      <c r="G11" s="1">
        <v>485</v>
      </c>
      <c r="H11" s="1">
        <v>547</v>
      </c>
      <c r="I11" s="1">
        <v>552</v>
      </c>
      <c r="J11" s="1">
        <v>614</v>
      </c>
      <c r="K11" s="1">
        <v>660</v>
      </c>
      <c r="L11" s="1">
        <v>903</v>
      </c>
      <c r="M11" s="1">
        <v>1140</v>
      </c>
      <c r="N11" s="1">
        <v>1195</v>
      </c>
    </row>
    <row r="12" spans="1:14" x14ac:dyDescent="0.3">
      <c r="A12" s="7" t="s">
        <v>78</v>
      </c>
      <c r="B12" s="1">
        <v>236</v>
      </c>
      <c r="C12" s="1">
        <v>250</v>
      </c>
      <c r="D12" s="1">
        <v>178</v>
      </c>
      <c r="E12" s="1">
        <v>140</v>
      </c>
      <c r="F12" s="1">
        <v>155</v>
      </c>
      <c r="G12" s="1">
        <v>184</v>
      </c>
      <c r="H12" s="1">
        <v>186</v>
      </c>
      <c r="I12" s="1">
        <v>187</v>
      </c>
      <c r="J12" s="1">
        <v>232</v>
      </c>
      <c r="K12" s="1">
        <v>266</v>
      </c>
      <c r="L12" s="1">
        <v>254</v>
      </c>
      <c r="M12" s="1">
        <v>263</v>
      </c>
      <c r="N12" s="1">
        <v>270</v>
      </c>
    </row>
    <row r="13" spans="1:14" x14ac:dyDescent="0.3">
      <c r="A13" s="7" t="s">
        <v>79</v>
      </c>
      <c r="B13" s="1">
        <v>28</v>
      </c>
      <c r="C13" s="1">
        <v>18</v>
      </c>
      <c r="D13" s="1">
        <v>20</v>
      </c>
      <c r="E13" s="1">
        <v>19</v>
      </c>
      <c r="F13" s="1">
        <v>19</v>
      </c>
      <c r="G13" s="1">
        <v>18</v>
      </c>
      <c r="H13" s="1">
        <v>15</v>
      </c>
      <c r="I13" s="1">
        <v>17</v>
      </c>
      <c r="J13" s="1">
        <v>20</v>
      </c>
      <c r="K13" s="1">
        <v>24</v>
      </c>
      <c r="L13" s="1">
        <v>28</v>
      </c>
      <c r="M13" s="1">
        <v>27</v>
      </c>
      <c r="N13" s="1">
        <v>33</v>
      </c>
    </row>
    <row r="14" spans="1:14" x14ac:dyDescent="0.3">
      <c r="A14" s="10" t="s">
        <v>16</v>
      </c>
      <c r="B14" s="5">
        <v>15049</v>
      </c>
      <c r="C14" s="5">
        <v>15395</v>
      </c>
      <c r="D14" s="5">
        <v>15469</v>
      </c>
      <c r="E14" s="5">
        <v>15377</v>
      </c>
      <c r="F14" s="5">
        <v>15104</v>
      </c>
      <c r="G14" s="5">
        <v>14793</v>
      </c>
      <c r="H14" s="5">
        <v>14880</v>
      </c>
      <c r="I14" s="5">
        <v>15188</v>
      </c>
      <c r="J14" s="5">
        <v>15454</v>
      </c>
      <c r="K14" s="5">
        <v>15647</v>
      </c>
      <c r="L14" s="5">
        <v>16270</v>
      </c>
      <c r="M14" s="5">
        <v>17414</v>
      </c>
      <c r="N14" s="5">
        <v>19031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0.89866517576350502</v>
      </c>
      <c r="C19" s="2">
        <v>0.91181296144380597</v>
      </c>
      <c r="D19" s="2">
        <v>0.91148068669527904</v>
      </c>
      <c r="E19" s="2">
        <v>0.90544277331894496</v>
      </c>
      <c r="F19" s="2">
        <v>0.90334598137288702</v>
      </c>
      <c r="G19" s="2">
        <v>0.904083368779243</v>
      </c>
      <c r="H19" s="2">
        <v>0.91268044155108996</v>
      </c>
      <c r="I19" s="2">
        <v>0.92038525498891399</v>
      </c>
      <c r="J19" s="2">
        <v>0.91876885111050199</v>
      </c>
      <c r="K19" s="2">
        <v>0.91420017690685196</v>
      </c>
      <c r="L19" s="2">
        <v>0.912363274776268</v>
      </c>
      <c r="M19" s="2">
        <v>0.90959709709709702</v>
      </c>
      <c r="N19" s="2">
        <v>0.91393372497575998</v>
      </c>
    </row>
    <row r="20" spans="1:15" x14ac:dyDescent="0.3">
      <c r="A20" s="8" t="s">
        <v>75</v>
      </c>
      <c r="B20" s="2">
        <v>8.91047592424348E-2</v>
      </c>
      <c r="C20" s="2">
        <v>7.8411266065080698E-2</v>
      </c>
      <c r="D20" s="2">
        <v>7.9667381974248899E-2</v>
      </c>
      <c r="E20" s="2">
        <v>8.5721993660214504E-2</v>
      </c>
      <c r="F20" s="2">
        <v>8.8513280441531603E-2</v>
      </c>
      <c r="G20" s="2">
        <v>8.7905855664256294E-2</v>
      </c>
      <c r="H20" s="2">
        <v>7.8615907161052906E-2</v>
      </c>
      <c r="I20" s="2">
        <v>7.2547117516629706E-2</v>
      </c>
      <c r="J20" s="2">
        <v>7.4718947079791598E-2</v>
      </c>
      <c r="K20" s="2">
        <v>7.9131795604545099E-2</v>
      </c>
      <c r="L20" s="2">
        <v>8.1007623467020201E-2</v>
      </c>
      <c r="M20" s="2">
        <v>8.36461461461461E-2</v>
      </c>
      <c r="N20" s="2">
        <v>8.0819026977699202E-2</v>
      </c>
    </row>
    <row r="21" spans="1:15" x14ac:dyDescent="0.3">
      <c r="A21" s="8" t="s">
        <v>76</v>
      </c>
      <c r="B21" s="2">
        <v>1.22300649940597E-2</v>
      </c>
      <c r="C21" s="2">
        <v>9.7757724911129301E-3</v>
      </c>
      <c r="D21" s="2">
        <v>8.8519313304720997E-3</v>
      </c>
      <c r="E21" s="2">
        <v>8.8352330208403603E-3</v>
      </c>
      <c r="F21" s="2">
        <v>8.1407381855812307E-3</v>
      </c>
      <c r="G21" s="2">
        <v>8.0107755565007807E-3</v>
      </c>
      <c r="H21" s="2">
        <v>8.7036512878573506E-3</v>
      </c>
      <c r="I21" s="2">
        <v>7.0676274944567602E-3</v>
      </c>
      <c r="J21" s="2">
        <v>6.5122018097066104E-3</v>
      </c>
      <c r="K21" s="2">
        <v>6.6680274886031198E-3</v>
      </c>
      <c r="L21" s="2">
        <v>6.6291017567119701E-3</v>
      </c>
      <c r="M21" s="2">
        <v>6.7567567567567597E-3</v>
      </c>
      <c r="N21" s="2">
        <v>5.2472480465408098E-3</v>
      </c>
    </row>
    <row r="22" spans="1:15" x14ac:dyDescent="0.3">
      <c r="A22" s="8" t="s">
        <v>77</v>
      </c>
      <c r="B22" s="2">
        <v>0.643243243243243</v>
      </c>
      <c r="C22" s="2">
        <v>0.65058670143415898</v>
      </c>
      <c r="D22" s="2">
        <v>0.64452423698384198</v>
      </c>
      <c r="E22" s="2">
        <v>0.71090909090909105</v>
      </c>
      <c r="F22" s="2">
        <v>0.71428571428571397</v>
      </c>
      <c r="G22" s="2">
        <v>0.70596797671033495</v>
      </c>
      <c r="H22" s="2">
        <v>0.73128342245989297</v>
      </c>
      <c r="I22" s="2">
        <v>0.73015873015873001</v>
      </c>
      <c r="J22" s="2">
        <v>0.70900692840646695</v>
      </c>
      <c r="K22" s="2">
        <v>0.69473684210526299</v>
      </c>
      <c r="L22" s="2">
        <v>0.76202531645569604</v>
      </c>
      <c r="M22" s="2">
        <v>0.79720279720279696</v>
      </c>
      <c r="N22" s="2">
        <v>0.79773030707610104</v>
      </c>
    </row>
    <row r="23" spans="1:15" x14ac:dyDescent="0.3">
      <c r="A23" s="8" t="s">
        <v>78</v>
      </c>
      <c r="B23" s="2">
        <v>0.31891891891891899</v>
      </c>
      <c r="C23" s="2">
        <v>0.32594524119947799</v>
      </c>
      <c r="D23" s="2">
        <v>0.31956912028725298</v>
      </c>
      <c r="E23" s="2">
        <v>0.25454545454545502</v>
      </c>
      <c r="F23" s="2">
        <v>0.25451559934318602</v>
      </c>
      <c r="G23" s="2">
        <v>0.26783114992722001</v>
      </c>
      <c r="H23" s="2">
        <v>0.24866310160427799</v>
      </c>
      <c r="I23" s="2">
        <v>0.24735449735449699</v>
      </c>
      <c r="J23" s="2">
        <v>0.26789838337182398</v>
      </c>
      <c r="K23" s="2">
        <v>0.28000000000000003</v>
      </c>
      <c r="L23" s="2">
        <v>0.214345991561181</v>
      </c>
      <c r="M23" s="2">
        <v>0.18391608391608399</v>
      </c>
      <c r="N23" s="2">
        <v>0.18024032042723601</v>
      </c>
    </row>
    <row r="24" spans="1:15" x14ac:dyDescent="0.3">
      <c r="A24" s="8" t="s">
        <v>79</v>
      </c>
      <c r="B24" s="2">
        <v>3.7837837837837798E-2</v>
      </c>
      <c r="C24" s="2">
        <v>2.34680573663625E-2</v>
      </c>
      <c r="D24" s="2">
        <v>3.59066427289048E-2</v>
      </c>
      <c r="E24" s="2">
        <v>3.4545454545454497E-2</v>
      </c>
      <c r="F24" s="2">
        <v>3.1198686371100199E-2</v>
      </c>
      <c r="G24" s="2">
        <v>2.62008733624454E-2</v>
      </c>
      <c r="H24" s="2">
        <v>2.0053475935828902E-2</v>
      </c>
      <c r="I24" s="2">
        <v>2.2486772486772499E-2</v>
      </c>
      <c r="J24" s="2">
        <v>2.3094688221709E-2</v>
      </c>
      <c r="K24" s="2">
        <v>2.52631578947368E-2</v>
      </c>
      <c r="L24" s="2">
        <v>2.36286919831224E-2</v>
      </c>
      <c r="M24" s="2">
        <v>1.8881118881118899E-2</v>
      </c>
      <c r="N24" s="2">
        <v>2.2029372496662199E-2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3.7250174974725901E-2</v>
      </c>
      <c r="C29" s="2">
        <v>1.9043334832808501E-2</v>
      </c>
      <c r="D29" s="2">
        <v>-1.22866391995291E-2</v>
      </c>
      <c r="E29" s="2">
        <v>-2.4655493482309099E-2</v>
      </c>
      <c r="F29" s="2">
        <v>-2.6042462196425802E-2</v>
      </c>
      <c r="G29" s="2">
        <v>1.13698737551949E-2</v>
      </c>
      <c r="H29" s="2">
        <v>2.9849589083578799E-2</v>
      </c>
      <c r="I29" s="2">
        <v>9.0341037416246297E-3</v>
      </c>
      <c r="J29" s="2">
        <v>2.4621353428336901E-3</v>
      </c>
      <c r="K29" s="2">
        <v>2.43376004763322E-2</v>
      </c>
      <c r="L29" s="2">
        <v>5.6383056019763102E-2</v>
      </c>
      <c r="M29" s="2">
        <v>0.102139074214183</v>
      </c>
      <c r="N29" s="3">
        <v>0.195553234350519</v>
      </c>
      <c r="O29" s="3">
        <v>0.24613111439458699</v>
      </c>
    </row>
    <row r="30" spans="1:15" x14ac:dyDescent="0.3">
      <c r="A30" s="8" t="s">
        <v>75</v>
      </c>
      <c r="B30" s="2">
        <v>-0.100392156862745</v>
      </c>
      <c r="C30" s="2">
        <v>3.5745422842196999E-2</v>
      </c>
      <c r="D30" s="2">
        <v>6.9865319865319894E-2</v>
      </c>
      <c r="E30" s="2">
        <v>9.4413847364280094E-3</v>
      </c>
      <c r="F30" s="2">
        <v>-3.3515198752922797E-2</v>
      </c>
      <c r="G30" s="2">
        <v>-0.10403225806451601</v>
      </c>
      <c r="H30" s="2">
        <v>-5.7605760576057603E-2</v>
      </c>
      <c r="I30" s="2">
        <v>4.1069723018147097E-2</v>
      </c>
      <c r="J30" s="2">
        <v>6.6972477064220201E-2</v>
      </c>
      <c r="K30" s="2">
        <v>5.0730868443680098E-2</v>
      </c>
      <c r="L30" s="2">
        <v>9.4108019639934495E-2</v>
      </c>
      <c r="M30" s="2">
        <v>5.98354525056096E-2</v>
      </c>
      <c r="N30" s="3">
        <v>0.3</v>
      </c>
      <c r="O30" s="3">
        <v>0.111372549019608</v>
      </c>
    </row>
    <row r="31" spans="1:15" x14ac:dyDescent="0.3">
      <c r="A31" s="8" t="s">
        <v>76</v>
      </c>
      <c r="B31" s="2">
        <v>-0.182857142857143</v>
      </c>
      <c r="C31" s="2">
        <v>-7.69230769230769E-2</v>
      </c>
      <c r="D31" s="2">
        <v>-7.5757575757575803E-3</v>
      </c>
      <c r="E31" s="2">
        <v>-9.9236641221374003E-2</v>
      </c>
      <c r="F31" s="2">
        <v>-4.2372881355932202E-2</v>
      </c>
      <c r="G31" s="2">
        <v>8.8495575221238895E-2</v>
      </c>
      <c r="H31" s="2">
        <v>-0.17073170731707299</v>
      </c>
      <c r="I31" s="2">
        <v>-6.8627450980392204E-2</v>
      </c>
      <c r="J31" s="2">
        <v>3.1578947368421102E-2</v>
      </c>
      <c r="K31" s="2">
        <v>2.04081632653061E-2</v>
      </c>
      <c r="L31" s="2">
        <v>0.08</v>
      </c>
      <c r="M31" s="2">
        <v>-0.148148148148148</v>
      </c>
      <c r="N31" s="3">
        <v>-3.1578947368421102E-2</v>
      </c>
      <c r="O31" s="3">
        <v>-0.47428571428571398</v>
      </c>
    </row>
    <row r="32" spans="1:15" x14ac:dyDescent="0.3">
      <c r="A32" s="8" t="s">
        <v>77</v>
      </c>
      <c r="B32" s="2">
        <v>4.8319327731092397E-2</v>
      </c>
      <c r="C32" s="2">
        <v>-0.28056112224448898</v>
      </c>
      <c r="D32" s="2">
        <v>8.9136490250696407E-2</v>
      </c>
      <c r="E32" s="2">
        <v>0.11253196930946301</v>
      </c>
      <c r="F32" s="2">
        <v>0.114942528735632</v>
      </c>
      <c r="G32" s="2">
        <v>0.12783505154639199</v>
      </c>
      <c r="H32" s="2">
        <v>9.1407678244972597E-3</v>
      </c>
      <c r="I32" s="2">
        <v>0.11231884057971001</v>
      </c>
      <c r="J32" s="2">
        <v>7.4918566775244305E-2</v>
      </c>
      <c r="K32" s="2">
        <v>0.368181818181818</v>
      </c>
      <c r="L32" s="2">
        <v>0.26245847176079701</v>
      </c>
      <c r="M32" s="2">
        <v>4.8245614035087703E-2</v>
      </c>
      <c r="N32" s="3">
        <v>0.94625407166123798</v>
      </c>
      <c r="O32" s="3">
        <v>1.51050420168067</v>
      </c>
    </row>
    <row r="33" spans="1:15" x14ac:dyDescent="0.3">
      <c r="A33" s="8" t="s">
        <v>78</v>
      </c>
      <c r="B33" s="2">
        <v>5.93220338983051E-2</v>
      </c>
      <c r="C33" s="2">
        <v>-0.28799999999999998</v>
      </c>
      <c r="D33" s="2">
        <v>-0.213483146067416</v>
      </c>
      <c r="E33" s="2">
        <v>0.107142857142857</v>
      </c>
      <c r="F33" s="2">
        <v>0.187096774193548</v>
      </c>
      <c r="G33" s="2">
        <v>1.0869565217391301E-2</v>
      </c>
      <c r="H33" s="2">
        <v>5.3763440860215101E-3</v>
      </c>
      <c r="I33" s="2">
        <v>0.24064171122994699</v>
      </c>
      <c r="J33" s="2">
        <v>0.14655172413793099</v>
      </c>
      <c r="K33" s="2">
        <v>-4.5112781954887202E-2</v>
      </c>
      <c r="L33" s="2">
        <v>3.5433070866141697E-2</v>
      </c>
      <c r="M33" s="2">
        <v>2.6615969581748999E-2</v>
      </c>
      <c r="N33" s="3">
        <v>0.163793103448276</v>
      </c>
      <c r="O33" s="3">
        <v>0.144067796610169</v>
      </c>
    </row>
    <row r="34" spans="1:15" x14ac:dyDescent="0.3">
      <c r="A34" s="8" t="s">
        <v>79</v>
      </c>
      <c r="B34" s="2">
        <v>-0.35714285714285698</v>
      </c>
      <c r="C34" s="2">
        <v>0.11111111111111099</v>
      </c>
      <c r="D34" s="2">
        <v>-0.05</v>
      </c>
      <c r="E34" s="2">
        <v>0</v>
      </c>
      <c r="F34" s="2">
        <v>-5.2631578947368397E-2</v>
      </c>
      <c r="G34" s="2">
        <v>-0.16666666666666699</v>
      </c>
      <c r="H34" s="2">
        <v>0.133333333333333</v>
      </c>
      <c r="I34" s="2">
        <v>0.17647058823529399</v>
      </c>
      <c r="J34" s="2">
        <v>0.2</v>
      </c>
      <c r="K34" s="2">
        <v>0.16666666666666699</v>
      </c>
      <c r="L34" s="2">
        <v>-3.5714285714285698E-2</v>
      </c>
      <c r="M34" s="2">
        <v>0.22222222222222199</v>
      </c>
      <c r="N34" s="3">
        <v>0.65</v>
      </c>
      <c r="O34" s="3">
        <v>0.17857142857142899</v>
      </c>
    </row>
    <row r="35" spans="1:15" x14ac:dyDescent="0.3">
      <c r="A35" s="11" t="s">
        <v>16</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3.9815939157666E-2</v>
      </c>
      <c r="L35" s="3">
        <v>7.0313460356484295E-2</v>
      </c>
      <c r="M35" s="3">
        <v>9.2856322499138597E-2</v>
      </c>
      <c r="N35" s="3">
        <v>0.23146111039213099</v>
      </c>
      <c r="O35" s="3">
        <v>0.26460229915609002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150</v>
      </c>
    </row>
    <row r="2" spans="1:14" ht="15.6" x14ac:dyDescent="0.3">
      <c r="A2" s="12" t="s">
        <v>143</v>
      </c>
    </row>
    <row r="3" spans="1:14" ht="15.6" x14ac:dyDescent="0.3">
      <c r="A3" s="12" t="s">
        <v>59</v>
      </c>
    </row>
    <row r="4" spans="1:14" ht="15.6" x14ac:dyDescent="0.3">
      <c r="A4" s="12" t="s">
        <v>55</v>
      </c>
    </row>
    <row r="5" spans="1:14" x14ac:dyDescent="0.3">
      <c r="A5" s="16" t="str">
        <f>HYPERLINK("#'Table of contents'!A43",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3162</v>
      </c>
      <c r="C8" s="1">
        <v>3119</v>
      </c>
      <c r="D8" s="1">
        <v>3130</v>
      </c>
      <c r="E8" s="1">
        <v>3155</v>
      </c>
      <c r="F8" s="1">
        <v>3162</v>
      </c>
      <c r="G8" s="1">
        <v>3090</v>
      </c>
      <c r="H8" s="1">
        <v>3338</v>
      </c>
      <c r="I8" s="1">
        <v>3644</v>
      </c>
      <c r="J8" s="1">
        <v>3829</v>
      </c>
      <c r="K8" s="1">
        <v>4163</v>
      </c>
      <c r="L8" s="1">
        <v>4487</v>
      </c>
      <c r="M8" s="1">
        <v>4907</v>
      </c>
      <c r="N8" s="1">
        <v>5572</v>
      </c>
    </row>
    <row r="9" spans="1:14" x14ac:dyDescent="0.3">
      <c r="A9" s="7" t="s">
        <v>83</v>
      </c>
      <c r="B9" s="1">
        <v>342</v>
      </c>
      <c r="C9" s="1">
        <v>347</v>
      </c>
      <c r="D9" s="1">
        <v>370</v>
      </c>
      <c r="E9" s="1">
        <v>382</v>
      </c>
      <c r="F9" s="1">
        <v>415</v>
      </c>
      <c r="G9" s="1">
        <v>415</v>
      </c>
      <c r="H9" s="1">
        <v>435</v>
      </c>
      <c r="I9" s="1">
        <v>449</v>
      </c>
      <c r="J9" s="1">
        <v>490</v>
      </c>
      <c r="K9" s="1">
        <v>565</v>
      </c>
      <c r="L9" s="1">
        <v>642</v>
      </c>
      <c r="M9" s="1">
        <v>774</v>
      </c>
      <c r="N9" s="1">
        <v>923</v>
      </c>
    </row>
    <row r="10" spans="1:14" x14ac:dyDescent="0.3">
      <c r="A10" s="7" t="s">
        <v>84</v>
      </c>
      <c r="B10" s="1">
        <v>519</v>
      </c>
      <c r="C10" s="1">
        <v>538</v>
      </c>
      <c r="D10" s="1">
        <v>548</v>
      </c>
      <c r="E10" s="1">
        <v>598</v>
      </c>
      <c r="F10" s="1">
        <v>566</v>
      </c>
      <c r="G10" s="1">
        <v>523</v>
      </c>
      <c r="H10" s="1">
        <v>570</v>
      </c>
      <c r="I10" s="1">
        <v>614</v>
      </c>
      <c r="J10" s="1">
        <v>640</v>
      </c>
      <c r="K10" s="1">
        <v>681</v>
      </c>
      <c r="L10" s="1">
        <v>731</v>
      </c>
      <c r="M10" s="1">
        <v>762</v>
      </c>
      <c r="N10" s="1">
        <v>829</v>
      </c>
    </row>
    <row r="11" spans="1:14" x14ac:dyDescent="0.3">
      <c r="A11" s="7" t="s">
        <v>85</v>
      </c>
      <c r="B11" s="1">
        <v>9308</v>
      </c>
      <c r="C11" s="1">
        <v>9532</v>
      </c>
      <c r="D11" s="1">
        <v>9804</v>
      </c>
      <c r="E11" s="1">
        <v>9751</v>
      </c>
      <c r="F11" s="1">
        <v>9500</v>
      </c>
      <c r="G11" s="1">
        <v>9237</v>
      </c>
      <c r="H11" s="1">
        <v>8968</v>
      </c>
      <c r="I11" s="1">
        <v>8883</v>
      </c>
      <c r="J11" s="1">
        <v>8785</v>
      </c>
      <c r="K11" s="1">
        <v>8451</v>
      </c>
      <c r="L11" s="1">
        <v>8310</v>
      </c>
      <c r="M11" s="1">
        <v>8507</v>
      </c>
      <c r="N11" s="1">
        <v>9048</v>
      </c>
    </row>
    <row r="12" spans="1:14" x14ac:dyDescent="0.3">
      <c r="A12" s="7" t="s">
        <v>86</v>
      </c>
      <c r="B12" s="1">
        <v>301</v>
      </c>
      <c r="C12" s="1">
        <v>357</v>
      </c>
      <c r="D12" s="1">
        <v>438</v>
      </c>
      <c r="E12" s="1">
        <v>474</v>
      </c>
      <c r="F12" s="1">
        <v>471</v>
      </c>
      <c r="G12" s="1">
        <v>433</v>
      </c>
      <c r="H12" s="1">
        <v>406</v>
      </c>
      <c r="I12" s="1">
        <v>431</v>
      </c>
      <c r="J12" s="1">
        <v>444</v>
      </c>
      <c r="K12" s="1">
        <v>485</v>
      </c>
      <c r="L12" s="1">
        <v>560</v>
      </c>
      <c r="M12" s="1">
        <v>642</v>
      </c>
      <c r="N12" s="1">
        <v>714</v>
      </c>
    </row>
    <row r="13" spans="1:14" x14ac:dyDescent="0.3">
      <c r="A13" s="7" t="s">
        <v>87</v>
      </c>
      <c r="B13" s="1">
        <v>677</v>
      </c>
      <c r="C13" s="1">
        <v>735</v>
      </c>
      <c r="D13" s="1">
        <v>622</v>
      </c>
      <c r="E13" s="1">
        <v>467</v>
      </c>
      <c r="F13" s="1">
        <v>381</v>
      </c>
      <c r="G13" s="1">
        <v>408</v>
      </c>
      <c r="H13" s="1">
        <v>415</v>
      </c>
      <c r="I13" s="1">
        <v>411</v>
      </c>
      <c r="J13" s="1">
        <v>400</v>
      </c>
      <c r="K13" s="1">
        <v>352</v>
      </c>
      <c r="L13" s="1">
        <v>355</v>
      </c>
      <c r="M13" s="1">
        <v>392</v>
      </c>
      <c r="N13" s="1">
        <v>447</v>
      </c>
    </row>
    <row r="14" spans="1:14" x14ac:dyDescent="0.3">
      <c r="A14" s="7" t="s">
        <v>88</v>
      </c>
      <c r="B14" s="1">
        <v>327</v>
      </c>
      <c r="C14" s="1">
        <v>349</v>
      </c>
      <c r="D14" s="1">
        <v>221</v>
      </c>
      <c r="E14" s="1">
        <v>186</v>
      </c>
      <c r="F14" s="1">
        <v>209</v>
      </c>
      <c r="G14" s="1">
        <v>235</v>
      </c>
      <c r="H14" s="1">
        <v>288</v>
      </c>
      <c r="I14" s="1">
        <v>317</v>
      </c>
      <c r="J14" s="1">
        <v>350</v>
      </c>
      <c r="K14" s="1">
        <v>372</v>
      </c>
      <c r="L14" s="1">
        <v>546</v>
      </c>
      <c r="M14" s="1">
        <v>689</v>
      </c>
      <c r="N14" s="1">
        <v>699</v>
      </c>
    </row>
    <row r="15" spans="1:14" x14ac:dyDescent="0.3">
      <c r="A15" s="7" t="s">
        <v>89</v>
      </c>
      <c r="B15" s="1">
        <v>72</v>
      </c>
      <c r="C15" s="1">
        <v>69</v>
      </c>
      <c r="D15" s="1">
        <v>52</v>
      </c>
      <c r="E15" s="1">
        <v>37</v>
      </c>
      <c r="F15" s="1">
        <v>56</v>
      </c>
      <c r="G15" s="1">
        <v>78</v>
      </c>
      <c r="H15" s="1">
        <v>89</v>
      </c>
      <c r="I15" s="1">
        <v>84</v>
      </c>
      <c r="J15" s="1">
        <v>98</v>
      </c>
      <c r="K15" s="1">
        <v>139</v>
      </c>
      <c r="L15" s="1">
        <v>147</v>
      </c>
      <c r="M15" s="1">
        <v>171</v>
      </c>
      <c r="N15" s="1">
        <v>207</v>
      </c>
    </row>
    <row r="16" spans="1:14" x14ac:dyDescent="0.3">
      <c r="A16" s="7" t="s">
        <v>90</v>
      </c>
      <c r="B16" s="1">
        <v>26</v>
      </c>
      <c r="C16" s="1">
        <v>19</v>
      </c>
      <c r="D16" s="1">
        <v>13</v>
      </c>
      <c r="E16" s="1">
        <v>26</v>
      </c>
      <c r="F16" s="1">
        <v>27</v>
      </c>
      <c r="G16" s="1">
        <v>31</v>
      </c>
      <c r="H16" s="1">
        <v>31</v>
      </c>
      <c r="I16" s="1">
        <v>28</v>
      </c>
      <c r="J16" s="1">
        <v>37</v>
      </c>
      <c r="K16" s="1">
        <v>44</v>
      </c>
      <c r="L16" s="1">
        <v>33</v>
      </c>
      <c r="M16" s="1">
        <v>35</v>
      </c>
      <c r="N16" s="1">
        <v>53</v>
      </c>
    </row>
    <row r="17" spans="1:14" x14ac:dyDescent="0.3">
      <c r="A17" s="7" t="s">
        <v>91</v>
      </c>
      <c r="B17" s="1">
        <v>232</v>
      </c>
      <c r="C17" s="1">
        <v>250</v>
      </c>
      <c r="D17" s="1">
        <v>221</v>
      </c>
      <c r="E17" s="1">
        <v>243</v>
      </c>
      <c r="F17" s="1">
        <v>255</v>
      </c>
      <c r="G17" s="1">
        <v>267</v>
      </c>
      <c r="H17" s="1">
        <v>251</v>
      </c>
      <c r="I17" s="1">
        <v>240</v>
      </c>
      <c r="J17" s="1">
        <v>263</v>
      </c>
      <c r="K17" s="1">
        <v>262</v>
      </c>
      <c r="L17" s="1">
        <v>254</v>
      </c>
      <c r="M17" s="1">
        <v>248</v>
      </c>
      <c r="N17" s="1">
        <v>223</v>
      </c>
    </row>
    <row r="18" spans="1:14" x14ac:dyDescent="0.3">
      <c r="A18" s="7" t="s">
        <v>92</v>
      </c>
      <c r="B18" s="1">
        <v>51</v>
      </c>
      <c r="C18" s="1">
        <v>47</v>
      </c>
      <c r="D18" s="1">
        <v>27</v>
      </c>
      <c r="E18" s="1">
        <v>40</v>
      </c>
      <c r="F18" s="1">
        <v>38</v>
      </c>
      <c r="G18" s="1">
        <v>45</v>
      </c>
      <c r="H18" s="1">
        <v>41</v>
      </c>
      <c r="I18" s="1">
        <v>45</v>
      </c>
      <c r="J18" s="1">
        <v>73</v>
      </c>
      <c r="K18" s="1">
        <v>77</v>
      </c>
      <c r="L18" s="1">
        <v>147</v>
      </c>
      <c r="M18" s="1">
        <v>201</v>
      </c>
      <c r="N18" s="1">
        <v>225</v>
      </c>
    </row>
    <row r="19" spans="1:14" x14ac:dyDescent="0.3">
      <c r="A19" s="7" t="s">
        <v>93</v>
      </c>
      <c r="B19" s="1">
        <v>32</v>
      </c>
      <c r="C19" s="1">
        <v>33</v>
      </c>
      <c r="D19" s="1">
        <v>23</v>
      </c>
      <c r="E19" s="1">
        <v>18</v>
      </c>
      <c r="F19" s="1">
        <v>24</v>
      </c>
      <c r="G19" s="1">
        <v>31</v>
      </c>
      <c r="H19" s="1">
        <v>48</v>
      </c>
      <c r="I19" s="1">
        <v>42</v>
      </c>
      <c r="J19" s="1">
        <v>45</v>
      </c>
      <c r="K19" s="1">
        <v>56</v>
      </c>
      <c r="L19" s="1">
        <v>58</v>
      </c>
      <c r="M19" s="1">
        <v>86</v>
      </c>
      <c r="N19" s="1">
        <v>91</v>
      </c>
    </row>
    <row r="20" spans="1:14" x14ac:dyDescent="0.3">
      <c r="A20" s="10" t="s">
        <v>16</v>
      </c>
      <c r="B20" s="5">
        <v>15049</v>
      </c>
      <c r="C20" s="5">
        <v>15395</v>
      </c>
      <c r="D20" s="5">
        <v>15469</v>
      </c>
      <c r="E20" s="5">
        <v>15377</v>
      </c>
      <c r="F20" s="5">
        <v>15104</v>
      </c>
      <c r="G20" s="5">
        <v>14793</v>
      </c>
      <c r="H20" s="5">
        <v>14880</v>
      </c>
      <c r="I20" s="5">
        <v>15188</v>
      </c>
      <c r="J20" s="5">
        <v>15454</v>
      </c>
      <c r="K20" s="5">
        <v>15647</v>
      </c>
      <c r="L20" s="5">
        <v>16270</v>
      </c>
      <c r="M20" s="5">
        <v>17414</v>
      </c>
      <c r="N20" s="5">
        <v>19031</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0.22097980292123801</v>
      </c>
      <c r="C25" s="2">
        <v>0.21322121957889001</v>
      </c>
      <c r="D25" s="2">
        <v>0.20989806866952801</v>
      </c>
      <c r="E25" s="2">
        <v>0.21278748229581201</v>
      </c>
      <c r="F25" s="2">
        <v>0.21814418765091401</v>
      </c>
      <c r="G25" s="2">
        <v>0.2190557209698</v>
      </c>
      <c r="H25" s="2">
        <v>0.23620152844608</v>
      </c>
      <c r="I25" s="2">
        <v>0.25249445676274901</v>
      </c>
      <c r="J25" s="2">
        <v>0.26247600767754298</v>
      </c>
      <c r="K25" s="2">
        <v>0.28325508607198702</v>
      </c>
      <c r="L25" s="2">
        <v>0.29744779582366598</v>
      </c>
      <c r="M25" s="2">
        <v>0.30699449449449501</v>
      </c>
      <c r="N25" s="2">
        <v>0.317800718644841</v>
      </c>
    </row>
    <row r="26" spans="1:14" x14ac:dyDescent="0.3">
      <c r="A26" s="8" t="s">
        <v>83</v>
      </c>
      <c r="B26" s="2">
        <v>2.39010413026766E-2</v>
      </c>
      <c r="C26" s="2">
        <v>2.3721629751162199E-2</v>
      </c>
      <c r="D26" s="2">
        <v>2.4812231759656699E-2</v>
      </c>
      <c r="E26" s="2">
        <v>2.5763809266878001E-2</v>
      </c>
      <c r="F26" s="2">
        <v>2.86305622628493E-2</v>
      </c>
      <c r="G26" s="2">
        <v>2.94201049198922E-2</v>
      </c>
      <c r="H26" s="2">
        <v>3.07812057741296E-2</v>
      </c>
      <c r="I26" s="2">
        <v>3.1111419068736101E-2</v>
      </c>
      <c r="J26" s="2">
        <v>3.3589251439539301E-2</v>
      </c>
      <c r="K26" s="2">
        <v>3.8443219704701603E-2</v>
      </c>
      <c r="L26" s="2">
        <v>4.2558833278090798E-2</v>
      </c>
      <c r="M26" s="2">
        <v>4.8423423423423401E-2</v>
      </c>
      <c r="N26" s="2">
        <v>5.2643586379969201E-2</v>
      </c>
    </row>
    <row r="27" spans="1:14" x14ac:dyDescent="0.3">
      <c r="A27" s="8" t="s">
        <v>84</v>
      </c>
      <c r="B27" s="2">
        <v>3.6270878468096998E-2</v>
      </c>
      <c r="C27" s="2">
        <v>3.6778780421110199E-2</v>
      </c>
      <c r="D27" s="2">
        <v>3.6748927038626603E-2</v>
      </c>
      <c r="E27" s="2">
        <v>4.0331827072233102E-2</v>
      </c>
      <c r="F27" s="2">
        <v>3.9047947568126899E-2</v>
      </c>
      <c r="G27" s="2">
        <v>3.7076421380972599E-2</v>
      </c>
      <c r="H27" s="2">
        <v>4.0333993772997401E-2</v>
      </c>
      <c r="I27" s="2">
        <v>4.2544345898004397E-2</v>
      </c>
      <c r="J27" s="2">
        <v>4.3871675349602401E-2</v>
      </c>
      <c r="K27" s="2">
        <v>4.6335986936109401E-2</v>
      </c>
      <c r="L27" s="2">
        <v>4.8458733841564502E-2</v>
      </c>
      <c r="M27" s="2">
        <v>4.7672672672672702E-2</v>
      </c>
      <c r="N27" s="2">
        <v>4.7282267723721003E-2</v>
      </c>
    </row>
    <row r="28" spans="1:14" x14ac:dyDescent="0.3">
      <c r="A28" s="8" t="s">
        <v>85</v>
      </c>
      <c r="B28" s="2">
        <v>0.65049968551261395</v>
      </c>
      <c r="C28" s="2">
        <v>0.65162701668033896</v>
      </c>
      <c r="D28" s="2">
        <v>0.65745708154506399</v>
      </c>
      <c r="E28" s="2">
        <v>0.65765158157415504</v>
      </c>
      <c r="F28" s="2">
        <v>0.65539841324594705</v>
      </c>
      <c r="G28" s="2">
        <v>0.65482773287962603</v>
      </c>
      <c r="H28" s="2">
        <v>0.63458816869515999</v>
      </c>
      <c r="I28" s="2">
        <v>0.61550720620842603</v>
      </c>
      <c r="J28" s="2">
        <v>0.60220729366602699</v>
      </c>
      <c r="K28" s="2">
        <v>0.57501530924678501</v>
      </c>
      <c r="L28" s="2">
        <v>0.55087835598276402</v>
      </c>
      <c r="M28" s="2">
        <v>0.53221971971972004</v>
      </c>
      <c r="N28" s="2">
        <v>0.51605543831631795</v>
      </c>
    </row>
    <row r="29" spans="1:14" x14ac:dyDescent="0.3">
      <c r="A29" s="8" t="s">
        <v>86</v>
      </c>
      <c r="B29" s="2">
        <v>2.10357117897827E-2</v>
      </c>
      <c r="C29" s="2">
        <v>2.4405250205086101E-2</v>
      </c>
      <c r="D29" s="2">
        <v>2.93723175965665E-2</v>
      </c>
      <c r="E29" s="2">
        <v>3.1968705739529202E-2</v>
      </c>
      <c r="F29" s="2">
        <v>3.2493963435667503E-2</v>
      </c>
      <c r="G29" s="2">
        <v>3.06961576634056E-2</v>
      </c>
      <c r="H29" s="2">
        <v>2.8729125389187701E-2</v>
      </c>
      <c r="I29" s="2">
        <v>2.9864190687361399E-2</v>
      </c>
      <c r="J29" s="2">
        <v>3.0435974773786699E-2</v>
      </c>
      <c r="K29" s="2">
        <v>3.2999931958903203E-2</v>
      </c>
      <c r="L29" s="2">
        <v>3.7122969837586998E-2</v>
      </c>
      <c r="M29" s="2">
        <v>4.0165165165165197E-2</v>
      </c>
      <c r="N29" s="2">
        <v>4.0723207665544998E-2</v>
      </c>
    </row>
    <row r="30" spans="1:14" x14ac:dyDescent="0.3">
      <c r="A30" s="8" t="s">
        <v>87</v>
      </c>
      <c r="B30" s="2">
        <v>4.7312880005590897E-2</v>
      </c>
      <c r="C30" s="2">
        <v>5.0246103363412599E-2</v>
      </c>
      <c r="D30" s="2">
        <v>4.1711373390557901E-2</v>
      </c>
      <c r="E30" s="2">
        <v>3.1496594051392698E-2</v>
      </c>
      <c r="F30" s="2">
        <v>2.6284925836495301E-2</v>
      </c>
      <c r="G30" s="2">
        <v>2.89238621863037E-2</v>
      </c>
      <c r="H30" s="2">
        <v>2.93659779224455E-2</v>
      </c>
      <c r="I30" s="2">
        <v>2.8478381374722798E-2</v>
      </c>
      <c r="J30" s="2">
        <v>2.7419797093501501E-2</v>
      </c>
      <c r="K30" s="2">
        <v>2.3950466081513199E-2</v>
      </c>
      <c r="L30" s="2">
        <v>2.35333112363275E-2</v>
      </c>
      <c r="M30" s="2">
        <v>2.4524524524524499E-2</v>
      </c>
      <c r="N30" s="2">
        <v>2.5494781269605901E-2</v>
      </c>
    </row>
    <row r="31" spans="1:14" x14ac:dyDescent="0.3">
      <c r="A31" s="8" t="s">
        <v>88</v>
      </c>
      <c r="B31" s="2">
        <v>0.44189189189189199</v>
      </c>
      <c r="C31" s="2">
        <v>0.45501955671447197</v>
      </c>
      <c r="D31" s="2">
        <v>0.39676840215439901</v>
      </c>
      <c r="E31" s="2">
        <v>0.33818181818181797</v>
      </c>
      <c r="F31" s="2">
        <v>0.343185550082102</v>
      </c>
      <c r="G31" s="2">
        <v>0.34206695778748197</v>
      </c>
      <c r="H31" s="2">
        <v>0.38502673796791398</v>
      </c>
      <c r="I31" s="2">
        <v>0.41931216931216903</v>
      </c>
      <c r="J31" s="2">
        <v>0.40415704387990797</v>
      </c>
      <c r="K31" s="2">
        <v>0.39157894736842103</v>
      </c>
      <c r="L31" s="2">
        <v>0.46075949367088598</v>
      </c>
      <c r="M31" s="2">
        <v>0.48181818181818198</v>
      </c>
      <c r="N31" s="2">
        <v>0.466622162883845</v>
      </c>
    </row>
    <row r="32" spans="1:14" x14ac:dyDescent="0.3">
      <c r="A32" s="8" t="s">
        <v>89</v>
      </c>
      <c r="B32" s="2">
        <v>9.7297297297297303E-2</v>
      </c>
      <c r="C32" s="2">
        <v>8.9960886571056095E-2</v>
      </c>
      <c r="D32" s="2">
        <v>9.33572710951526E-2</v>
      </c>
      <c r="E32" s="2">
        <v>6.7272727272727303E-2</v>
      </c>
      <c r="F32" s="2">
        <v>9.1954022988505704E-2</v>
      </c>
      <c r="G32" s="2">
        <v>0.11353711790392999</v>
      </c>
      <c r="H32" s="2">
        <v>0.11898395721925099</v>
      </c>
      <c r="I32" s="2">
        <v>0.11111111111111099</v>
      </c>
      <c r="J32" s="2">
        <v>0.113163972286374</v>
      </c>
      <c r="K32" s="2">
        <v>0.14631578947368401</v>
      </c>
      <c r="L32" s="2">
        <v>0.124050632911392</v>
      </c>
      <c r="M32" s="2">
        <v>0.11958041958042</v>
      </c>
      <c r="N32" s="2">
        <v>0.138184245660881</v>
      </c>
    </row>
    <row r="33" spans="1:15" x14ac:dyDescent="0.3">
      <c r="A33" s="8" t="s">
        <v>90</v>
      </c>
      <c r="B33" s="2">
        <v>3.5135135135135102E-2</v>
      </c>
      <c r="C33" s="2">
        <v>2.4771838331160399E-2</v>
      </c>
      <c r="D33" s="2">
        <v>2.3339317773788101E-2</v>
      </c>
      <c r="E33" s="2">
        <v>4.72727272727273E-2</v>
      </c>
      <c r="F33" s="2">
        <v>4.4334975369458102E-2</v>
      </c>
      <c r="G33" s="2">
        <v>4.5123726346433801E-2</v>
      </c>
      <c r="H33" s="2">
        <v>4.1443850267379699E-2</v>
      </c>
      <c r="I33" s="2">
        <v>3.7037037037037E-2</v>
      </c>
      <c r="J33" s="2">
        <v>4.2725173210161699E-2</v>
      </c>
      <c r="K33" s="2">
        <v>4.6315789473684199E-2</v>
      </c>
      <c r="L33" s="2">
        <v>2.7848101265822801E-2</v>
      </c>
      <c r="M33" s="2">
        <v>2.44755244755245E-2</v>
      </c>
      <c r="N33" s="2">
        <v>3.5380507343124201E-2</v>
      </c>
    </row>
    <row r="34" spans="1:15" x14ac:dyDescent="0.3">
      <c r="A34" s="8" t="s">
        <v>91</v>
      </c>
      <c r="B34" s="2">
        <v>0.31351351351351398</v>
      </c>
      <c r="C34" s="2">
        <v>0.32594524119947799</v>
      </c>
      <c r="D34" s="2">
        <v>0.39676840215439901</v>
      </c>
      <c r="E34" s="2">
        <v>0.441818181818182</v>
      </c>
      <c r="F34" s="2">
        <v>0.41871921182265998</v>
      </c>
      <c r="G34" s="2">
        <v>0.388646288209607</v>
      </c>
      <c r="H34" s="2">
        <v>0.335561497326203</v>
      </c>
      <c r="I34" s="2">
        <v>0.317460317460317</v>
      </c>
      <c r="J34" s="2">
        <v>0.30369515011547299</v>
      </c>
      <c r="K34" s="2">
        <v>0.27578947368421097</v>
      </c>
      <c r="L34" s="2">
        <v>0.214345991561181</v>
      </c>
      <c r="M34" s="2">
        <v>0.173426573426573</v>
      </c>
      <c r="N34" s="2">
        <v>0.14886515353805099</v>
      </c>
    </row>
    <row r="35" spans="1:15" x14ac:dyDescent="0.3">
      <c r="A35" s="8" t="s">
        <v>92</v>
      </c>
      <c r="B35" s="2">
        <v>6.8918918918918895E-2</v>
      </c>
      <c r="C35" s="2">
        <v>6.1277705345501997E-2</v>
      </c>
      <c r="D35" s="2">
        <v>4.8473967684021499E-2</v>
      </c>
      <c r="E35" s="2">
        <v>7.2727272727272696E-2</v>
      </c>
      <c r="F35" s="2">
        <v>6.2397372742200301E-2</v>
      </c>
      <c r="G35" s="2">
        <v>6.5502183406113496E-2</v>
      </c>
      <c r="H35" s="2">
        <v>5.48128342245989E-2</v>
      </c>
      <c r="I35" s="2">
        <v>5.95238095238095E-2</v>
      </c>
      <c r="J35" s="2">
        <v>8.4295612009237894E-2</v>
      </c>
      <c r="K35" s="2">
        <v>8.1052631578947404E-2</v>
      </c>
      <c r="L35" s="2">
        <v>0.124050632911392</v>
      </c>
      <c r="M35" s="2">
        <v>0.140559440559441</v>
      </c>
      <c r="N35" s="2">
        <v>0.15020026702269701</v>
      </c>
    </row>
    <row r="36" spans="1:15" x14ac:dyDescent="0.3">
      <c r="A36" s="8" t="s">
        <v>93</v>
      </c>
      <c r="B36" s="2">
        <v>4.3243243243243197E-2</v>
      </c>
      <c r="C36" s="2">
        <v>4.3024771838331199E-2</v>
      </c>
      <c r="D36" s="2">
        <v>4.1292639138240599E-2</v>
      </c>
      <c r="E36" s="2">
        <v>3.2727272727272702E-2</v>
      </c>
      <c r="F36" s="2">
        <v>3.9408866995073899E-2</v>
      </c>
      <c r="G36" s="2">
        <v>4.5123726346433801E-2</v>
      </c>
      <c r="H36" s="2">
        <v>6.4171122994652399E-2</v>
      </c>
      <c r="I36" s="2">
        <v>5.5555555555555601E-2</v>
      </c>
      <c r="J36" s="2">
        <v>5.1963048498845303E-2</v>
      </c>
      <c r="K36" s="2">
        <v>5.8947368421052602E-2</v>
      </c>
      <c r="L36" s="2">
        <v>4.8945147679324903E-2</v>
      </c>
      <c r="M36" s="2">
        <v>6.0139860139860099E-2</v>
      </c>
      <c r="N36" s="2">
        <v>6.0747663551401897E-2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-1.3598987982289701E-2</v>
      </c>
      <c r="C41" s="2">
        <v>3.5267714010900901E-3</v>
      </c>
      <c r="D41" s="2">
        <v>7.9872204472843395E-3</v>
      </c>
      <c r="E41" s="2">
        <v>2.2187004754358202E-3</v>
      </c>
      <c r="F41" s="2">
        <v>-2.2770398481973399E-2</v>
      </c>
      <c r="G41" s="2">
        <v>8.0258899676375395E-2</v>
      </c>
      <c r="H41" s="2">
        <v>9.1671659676452993E-2</v>
      </c>
      <c r="I41" s="2">
        <v>5.0768386388583997E-2</v>
      </c>
      <c r="J41" s="2">
        <v>8.7229041525202403E-2</v>
      </c>
      <c r="K41" s="2">
        <v>7.7828489070381895E-2</v>
      </c>
      <c r="L41" s="2">
        <v>9.3603744149765994E-2</v>
      </c>
      <c r="M41" s="2">
        <v>0.135520684736091</v>
      </c>
      <c r="N41" s="3">
        <v>0.45521023765996299</v>
      </c>
      <c r="O41" s="3">
        <v>0.76217583807716605</v>
      </c>
    </row>
    <row r="42" spans="1:15" x14ac:dyDescent="0.3">
      <c r="A42" s="8" t="s">
        <v>83</v>
      </c>
      <c r="B42" s="2">
        <v>1.4619883040935699E-2</v>
      </c>
      <c r="C42" s="2">
        <v>6.6282420749279494E-2</v>
      </c>
      <c r="D42" s="2">
        <v>3.24324324324324E-2</v>
      </c>
      <c r="E42" s="2">
        <v>8.6387434554973802E-2</v>
      </c>
      <c r="F42" s="2">
        <v>0</v>
      </c>
      <c r="G42" s="2">
        <v>4.81927710843374E-2</v>
      </c>
      <c r="H42" s="2">
        <v>3.2183908045976997E-2</v>
      </c>
      <c r="I42" s="2">
        <v>9.1314031180400906E-2</v>
      </c>
      <c r="J42" s="2">
        <v>0.15306122448979601</v>
      </c>
      <c r="K42" s="2">
        <v>0.136283185840708</v>
      </c>
      <c r="L42" s="2">
        <v>0.20560747663551401</v>
      </c>
      <c r="M42" s="2">
        <v>0.19250645994832</v>
      </c>
      <c r="N42" s="3">
        <v>0.88367346938775504</v>
      </c>
      <c r="O42" s="3">
        <v>1.6988304093567299</v>
      </c>
    </row>
    <row r="43" spans="1:15" x14ac:dyDescent="0.3">
      <c r="A43" s="8" t="s">
        <v>84</v>
      </c>
      <c r="B43" s="2">
        <v>3.6608863198458602E-2</v>
      </c>
      <c r="C43" s="2">
        <v>1.8587360594795502E-2</v>
      </c>
      <c r="D43" s="2">
        <v>9.12408759124088E-2</v>
      </c>
      <c r="E43" s="2">
        <v>-5.35117056856187E-2</v>
      </c>
      <c r="F43" s="2">
        <v>-7.5971731448763194E-2</v>
      </c>
      <c r="G43" s="2">
        <v>8.9866156787762899E-2</v>
      </c>
      <c r="H43" s="2">
        <v>7.7192982456140397E-2</v>
      </c>
      <c r="I43" s="2">
        <v>4.2345276872964202E-2</v>
      </c>
      <c r="J43" s="2">
        <v>6.4062499999999994E-2</v>
      </c>
      <c r="K43" s="2">
        <v>7.3421439060205596E-2</v>
      </c>
      <c r="L43" s="2">
        <v>4.2407660738714097E-2</v>
      </c>
      <c r="M43" s="2">
        <v>8.7926509186351698E-2</v>
      </c>
      <c r="N43" s="3">
        <v>0.29531249999999998</v>
      </c>
      <c r="O43" s="3">
        <v>0.59730250481695601</v>
      </c>
    </row>
    <row r="44" spans="1:15" x14ac:dyDescent="0.3">
      <c r="A44" s="8" t="s">
        <v>85</v>
      </c>
      <c r="B44" s="2">
        <v>2.40653201547056E-2</v>
      </c>
      <c r="C44" s="2">
        <v>2.8535459504825899E-2</v>
      </c>
      <c r="D44" s="2">
        <v>-5.4059567523459797E-3</v>
      </c>
      <c r="E44" s="2">
        <v>-2.5740949646190101E-2</v>
      </c>
      <c r="F44" s="2">
        <v>-2.7684210526315801E-2</v>
      </c>
      <c r="G44" s="2">
        <v>-2.91220093103822E-2</v>
      </c>
      <c r="H44" s="2">
        <v>-9.4781445138269402E-3</v>
      </c>
      <c r="I44" s="2">
        <v>-1.1032308904649299E-2</v>
      </c>
      <c r="J44" s="2">
        <v>-3.80193511667615E-2</v>
      </c>
      <c r="K44" s="2">
        <v>-1.66844160454384E-2</v>
      </c>
      <c r="L44" s="2">
        <v>2.3706377858002399E-2</v>
      </c>
      <c r="M44" s="2">
        <v>6.3594686728576502E-2</v>
      </c>
      <c r="N44" s="3">
        <v>2.99373932840068E-2</v>
      </c>
      <c r="O44" s="3">
        <v>-2.7932960893854698E-2</v>
      </c>
    </row>
    <row r="45" spans="1:15" x14ac:dyDescent="0.3">
      <c r="A45" s="8" t="s">
        <v>86</v>
      </c>
      <c r="B45" s="2">
        <v>0.186046511627907</v>
      </c>
      <c r="C45" s="2">
        <v>0.22689075630252101</v>
      </c>
      <c r="D45" s="2">
        <v>8.2191780821917804E-2</v>
      </c>
      <c r="E45" s="2">
        <v>-6.3291139240506302E-3</v>
      </c>
      <c r="F45" s="2">
        <v>-8.0679405520169806E-2</v>
      </c>
      <c r="G45" s="2">
        <v>-6.23556581986143E-2</v>
      </c>
      <c r="H45" s="2">
        <v>6.1576354679802998E-2</v>
      </c>
      <c r="I45" s="2">
        <v>3.01624129930394E-2</v>
      </c>
      <c r="J45" s="2">
        <v>9.2342342342342301E-2</v>
      </c>
      <c r="K45" s="2">
        <v>0.15463917525773199</v>
      </c>
      <c r="L45" s="2">
        <v>0.14642857142857099</v>
      </c>
      <c r="M45" s="2">
        <v>0.11214953271028</v>
      </c>
      <c r="N45" s="3">
        <v>0.608108108108108</v>
      </c>
      <c r="O45" s="3">
        <v>1.37209302325581</v>
      </c>
    </row>
    <row r="46" spans="1:15" x14ac:dyDescent="0.3">
      <c r="A46" s="8" t="s">
        <v>87</v>
      </c>
      <c r="B46" s="2">
        <v>8.5672082717872994E-2</v>
      </c>
      <c r="C46" s="2">
        <v>-0.153741496598639</v>
      </c>
      <c r="D46" s="2">
        <v>-0.24919614147909999</v>
      </c>
      <c r="E46" s="2">
        <v>-0.18415417558886499</v>
      </c>
      <c r="F46" s="2">
        <v>7.0866141732283505E-2</v>
      </c>
      <c r="G46" s="2">
        <v>1.7156862745097999E-2</v>
      </c>
      <c r="H46" s="2">
        <v>-9.6385542168674707E-3</v>
      </c>
      <c r="I46" s="2">
        <v>-2.6763990267639901E-2</v>
      </c>
      <c r="J46" s="2">
        <v>-0.12</v>
      </c>
      <c r="K46" s="2">
        <v>8.5227272727272704E-3</v>
      </c>
      <c r="L46" s="2">
        <v>0.104225352112676</v>
      </c>
      <c r="M46" s="2">
        <v>0.14030612244898</v>
      </c>
      <c r="N46" s="3">
        <v>0.11749999999999999</v>
      </c>
      <c r="O46" s="3">
        <v>-0.33973412112259999</v>
      </c>
    </row>
    <row r="47" spans="1:15" x14ac:dyDescent="0.3">
      <c r="A47" s="8" t="s">
        <v>88</v>
      </c>
      <c r="B47" s="2">
        <v>6.7278287461773695E-2</v>
      </c>
      <c r="C47" s="2">
        <v>-0.36676217765043001</v>
      </c>
      <c r="D47" s="2">
        <v>-0.158371040723982</v>
      </c>
      <c r="E47" s="2">
        <v>0.123655913978495</v>
      </c>
      <c r="F47" s="2">
        <v>0.124401913875598</v>
      </c>
      <c r="G47" s="2">
        <v>0.22553191489361701</v>
      </c>
      <c r="H47" s="2">
        <v>0.100694444444444</v>
      </c>
      <c r="I47" s="2">
        <v>0.10410094637224</v>
      </c>
      <c r="J47" s="2">
        <v>6.2857142857142903E-2</v>
      </c>
      <c r="K47" s="2">
        <v>0.467741935483871</v>
      </c>
      <c r="L47" s="2">
        <v>0.26190476190476197</v>
      </c>
      <c r="M47" s="2">
        <v>1.4513788098693799E-2</v>
      </c>
      <c r="N47" s="3">
        <v>0.997142857142857</v>
      </c>
      <c r="O47" s="3">
        <v>1.13761467889908</v>
      </c>
    </row>
    <row r="48" spans="1:15" x14ac:dyDescent="0.3">
      <c r="A48" s="8" t="s">
        <v>89</v>
      </c>
      <c r="B48" s="2">
        <v>-4.1666666666666699E-2</v>
      </c>
      <c r="C48" s="2">
        <v>-0.24637681159420299</v>
      </c>
      <c r="D48" s="2">
        <v>-0.28846153846153799</v>
      </c>
      <c r="E48" s="2">
        <v>0.51351351351351304</v>
      </c>
      <c r="F48" s="2">
        <v>0.39285714285714302</v>
      </c>
      <c r="G48" s="2">
        <v>0.141025641025641</v>
      </c>
      <c r="H48" s="2">
        <v>-5.6179775280898903E-2</v>
      </c>
      <c r="I48" s="2">
        <v>0.16666666666666699</v>
      </c>
      <c r="J48" s="2">
        <v>0.41836734693877597</v>
      </c>
      <c r="K48" s="2">
        <v>5.7553956834532398E-2</v>
      </c>
      <c r="L48" s="2">
        <v>0.16326530612244899</v>
      </c>
      <c r="M48" s="2">
        <v>0.21052631578947401</v>
      </c>
      <c r="N48" s="3">
        <v>1.1122448979591799</v>
      </c>
      <c r="O48" s="3">
        <v>1.875</v>
      </c>
    </row>
    <row r="49" spans="1:15" x14ac:dyDescent="0.3">
      <c r="A49" s="8" t="s">
        <v>90</v>
      </c>
      <c r="B49" s="2">
        <v>-0.269230769230769</v>
      </c>
      <c r="C49" s="2">
        <v>-0.31578947368421101</v>
      </c>
      <c r="D49" s="2">
        <v>1</v>
      </c>
      <c r="E49" s="2">
        <v>3.8461538461538498E-2</v>
      </c>
      <c r="F49" s="2">
        <v>0.148148148148148</v>
      </c>
      <c r="G49" s="2">
        <v>0</v>
      </c>
      <c r="H49" s="2">
        <v>-9.6774193548387094E-2</v>
      </c>
      <c r="I49" s="2">
        <v>0.32142857142857101</v>
      </c>
      <c r="J49" s="2">
        <v>0.18918918918918901</v>
      </c>
      <c r="K49" s="2">
        <v>-0.25</v>
      </c>
      <c r="L49" s="2">
        <v>6.0606060606060601E-2</v>
      </c>
      <c r="M49" s="2">
        <v>0.51428571428571401</v>
      </c>
      <c r="N49" s="3">
        <v>0.43243243243243201</v>
      </c>
      <c r="O49" s="3">
        <v>1.0384615384615401</v>
      </c>
    </row>
    <row r="50" spans="1:15" x14ac:dyDescent="0.3">
      <c r="A50" s="8" t="s">
        <v>91</v>
      </c>
      <c r="B50" s="2">
        <v>7.7586206896551699E-2</v>
      </c>
      <c r="C50" s="2">
        <v>-0.11600000000000001</v>
      </c>
      <c r="D50" s="2">
        <v>9.9547511312217202E-2</v>
      </c>
      <c r="E50" s="2">
        <v>4.9382716049382699E-2</v>
      </c>
      <c r="F50" s="2">
        <v>4.7058823529411799E-2</v>
      </c>
      <c r="G50" s="2">
        <v>-5.9925093632958802E-2</v>
      </c>
      <c r="H50" s="2">
        <v>-4.3824701195219098E-2</v>
      </c>
      <c r="I50" s="2">
        <v>9.5833333333333298E-2</v>
      </c>
      <c r="J50" s="2">
        <v>-3.8022813688212902E-3</v>
      </c>
      <c r="K50" s="2">
        <v>-3.0534351145038201E-2</v>
      </c>
      <c r="L50" s="2">
        <v>-2.3622047244094498E-2</v>
      </c>
      <c r="M50" s="2">
        <v>-0.100806451612903</v>
      </c>
      <c r="N50" s="3">
        <v>-0.15209125475285201</v>
      </c>
      <c r="O50" s="3">
        <v>-3.8793103448275898E-2</v>
      </c>
    </row>
    <row r="51" spans="1:15" x14ac:dyDescent="0.3">
      <c r="A51" s="8" t="s">
        <v>92</v>
      </c>
      <c r="B51" s="2">
        <v>-7.8431372549019607E-2</v>
      </c>
      <c r="C51" s="2">
        <v>-0.42553191489361702</v>
      </c>
      <c r="D51" s="2">
        <v>0.48148148148148101</v>
      </c>
      <c r="E51" s="2">
        <v>-0.05</v>
      </c>
      <c r="F51" s="2">
        <v>0.18421052631578899</v>
      </c>
      <c r="G51" s="2">
        <v>-8.8888888888888906E-2</v>
      </c>
      <c r="H51" s="2">
        <v>9.7560975609756101E-2</v>
      </c>
      <c r="I51" s="2">
        <v>0.62222222222222201</v>
      </c>
      <c r="J51" s="2">
        <v>5.4794520547945202E-2</v>
      </c>
      <c r="K51" s="2">
        <v>0.90909090909090895</v>
      </c>
      <c r="L51" s="2">
        <v>0.36734693877551</v>
      </c>
      <c r="M51" s="2">
        <v>0.119402985074627</v>
      </c>
      <c r="N51" s="3">
        <v>2.0821917808219199</v>
      </c>
      <c r="O51" s="3">
        <v>3.4117647058823501</v>
      </c>
    </row>
    <row r="52" spans="1:15" x14ac:dyDescent="0.3">
      <c r="A52" s="8" t="s">
        <v>93</v>
      </c>
      <c r="B52" s="2">
        <v>3.125E-2</v>
      </c>
      <c r="C52" s="2">
        <v>-0.30303030303030298</v>
      </c>
      <c r="D52" s="2">
        <v>-0.217391304347826</v>
      </c>
      <c r="E52" s="2">
        <v>0.33333333333333298</v>
      </c>
      <c r="F52" s="2">
        <v>0.29166666666666702</v>
      </c>
      <c r="G52" s="2">
        <v>0.54838709677419395</v>
      </c>
      <c r="H52" s="2">
        <v>-0.125</v>
      </c>
      <c r="I52" s="2">
        <v>7.1428571428571397E-2</v>
      </c>
      <c r="J52" s="2">
        <v>0.24444444444444399</v>
      </c>
      <c r="K52" s="2">
        <v>3.5714285714285698E-2</v>
      </c>
      <c r="L52" s="2">
        <v>0.48275862068965503</v>
      </c>
      <c r="M52" s="2">
        <v>5.8139534883720902E-2</v>
      </c>
      <c r="N52" s="3">
        <v>1.0222222222222199</v>
      </c>
      <c r="O52" s="3">
        <v>1.84375</v>
      </c>
    </row>
    <row r="53" spans="1:15" x14ac:dyDescent="0.3">
      <c r="A53" s="11" t="s">
        <v>16</v>
      </c>
      <c r="B53" s="3">
        <v>2.2991560901056501E-2</v>
      </c>
      <c r="C53" s="3">
        <v>4.80675544007795E-3</v>
      </c>
      <c r="D53" s="3">
        <v>-5.9473786282241902E-3</v>
      </c>
      <c r="E53" s="3">
        <v>-1.7753788125121898E-2</v>
      </c>
      <c r="F53" s="3">
        <v>-2.0590572033898299E-2</v>
      </c>
      <c r="G53" s="3">
        <v>5.8811600081119502E-3</v>
      </c>
      <c r="H53" s="3">
        <v>2.0698924731182799E-2</v>
      </c>
      <c r="I53" s="3">
        <v>1.7513826705293702E-2</v>
      </c>
      <c r="J53" s="3">
        <v>1.2488676070920199E-2</v>
      </c>
      <c r="K53" s="3">
        <v>3.9815939157666E-2</v>
      </c>
      <c r="L53" s="3">
        <v>7.0313460356484295E-2</v>
      </c>
      <c r="M53" s="3">
        <v>9.2856322499138597E-2</v>
      </c>
      <c r="N53" s="3">
        <v>0.23146111039213099</v>
      </c>
      <c r="O53" s="3">
        <v>0.26460229915609002</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151</v>
      </c>
    </row>
    <row r="2" spans="1:14" ht="15.6" x14ac:dyDescent="0.3">
      <c r="A2" s="12" t="s">
        <v>152</v>
      </c>
    </row>
    <row r="3" spans="1:14" ht="15.6" x14ac:dyDescent="0.3">
      <c r="A3" s="12" t="s">
        <v>33</v>
      </c>
    </row>
    <row r="4" spans="1:14" x14ac:dyDescent="0.3">
      <c r="A4" s="15"/>
    </row>
    <row r="5" spans="1:14" x14ac:dyDescent="0.3">
      <c r="A5" s="16" t="str">
        <f>HYPERLINK("#'Table of contents'!A44",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5153</v>
      </c>
      <c r="C8" s="1">
        <v>5311</v>
      </c>
      <c r="D8" s="1">
        <v>5216</v>
      </c>
      <c r="E8" s="1">
        <v>5035</v>
      </c>
      <c r="F8" s="1">
        <v>4739</v>
      </c>
      <c r="G8" s="1">
        <v>4651</v>
      </c>
      <c r="H8" s="1">
        <v>4522</v>
      </c>
      <c r="I8" s="1">
        <v>4487</v>
      </c>
      <c r="J8" s="1">
        <v>4505</v>
      </c>
      <c r="K8" s="1">
        <v>4501</v>
      </c>
      <c r="L8" s="1">
        <v>4243</v>
      </c>
      <c r="M8" s="1">
        <v>4078</v>
      </c>
      <c r="N8" s="1">
        <v>4383</v>
      </c>
    </row>
    <row r="9" spans="1:14" x14ac:dyDescent="0.3">
      <c r="A9" s="7" t="s">
        <v>14</v>
      </c>
      <c r="B9" s="1">
        <v>4593</v>
      </c>
      <c r="C9" s="1">
        <v>4625</v>
      </c>
      <c r="D9" s="1">
        <v>4779</v>
      </c>
      <c r="E9" s="1">
        <v>5026</v>
      </c>
      <c r="F9" s="1">
        <v>5407</v>
      </c>
      <c r="G9" s="1">
        <v>5716</v>
      </c>
      <c r="H9" s="1">
        <v>6308</v>
      </c>
      <c r="I9" s="1">
        <v>6949</v>
      </c>
      <c r="J9" s="1">
        <v>7678</v>
      </c>
      <c r="K9" s="1">
        <v>8628</v>
      </c>
      <c r="L9" s="1">
        <v>9507</v>
      </c>
      <c r="M9" s="1">
        <v>10052</v>
      </c>
      <c r="N9" s="1">
        <v>10066</v>
      </c>
    </row>
    <row r="10" spans="1:14" x14ac:dyDescent="0.3">
      <c r="A10" s="7" t="s">
        <v>15</v>
      </c>
      <c r="B10" s="1">
        <v>871</v>
      </c>
      <c r="C10" s="1">
        <v>810</v>
      </c>
      <c r="D10" s="1">
        <v>743</v>
      </c>
      <c r="E10" s="1">
        <v>772</v>
      </c>
      <c r="F10" s="1">
        <v>798</v>
      </c>
      <c r="G10" s="1">
        <v>928</v>
      </c>
      <c r="H10" s="1">
        <v>1219</v>
      </c>
      <c r="I10" s="1">
        <v>1466</v>
      </c>
      <c r="J10" s="1">
        <v>1722</v>
      </c>
      <c r="K10" s="1">
        <v>1961</v>
      </c>
      <c r="L10" s="1">
        <v>2183</v>
      </c>
      <c r="M10" s="1">
        <v>2172</v>
      </c>
      <c r="N10" s="1">
        <v>2155</v>
      </c>
    </row>
    <row r="11" spans="1:14" x14ac:dyDescent="0.3">
      <c r="A11" s="10" t="s">
        <v>16</v>
      </c>
      <c r="B11" s="5">
        <v>10617</v>
      </c>
      <c r="C11" s="5">
        <v>10746</v>
      </c>
      <c r="D11" s="5">
        <v>10738</v>
      </c>
      <c r="E11" s="5">
        <v>10833</v>
      </c>
      <c r="F11" s="5">
        <v>10944</v>
      </c>
      <c r="G11" s="5">
        <v>11295</v>
      </c>
      <c r="H11" s="5">
        <v>12049</v>
      </c>
      <c r="I11" s="5">
        <v>12902</v>
      </c>
      <c r="J11" s="5">
        <v>13905</v>
      </c>
      <c r="K11" s="5">
        <v>15090</v>
      </c>
      <c r="L11" s="5">
        <v>15933</v>
      </c>
      <c r="M11" s="5">
        <v>16302</v>
      </c>
      <c r="N11" s="5">
        <v>16604</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0.48535367806348301</v>
      </c>
      <c r="C16" s="2">
        <v>0.494230411315838</v>
      </c>
      <c r="D16" s="2">
        <v>0.485751536598994</v>
      </c>
      <c r="E16" s="2">
        <v>0.46478353180097798</v>
      </c>
      <c r="F16" s="2">
        <v>0.43302266081871299</v>
      </c>
      <c r="G16" s="2">
        <v>0.41177512173528102</v>
      </c>
      <c r="H16" s="2">
        <v>0.37530085484272602</v>
      </c>
      <c r="I16" s="2">
        <v>0.347775538676174</v>
      </c>
      <c r="J16" s="2">
        <v>0.32398417835311</v>
      </c>
      <c r="K16" s="2">
        <v>0.298277004638834</v>
      </c>
      <c r="L16" s="2">
        <v>0.26630264231469303</v>
      </c>
      <c r="M16" s="2">
        <v>0.25015335541651301</v>
      </c>
      <c r="N16" s="2">
        <v>0.26397253673813498</v>
      </c>
    </row>
    <row r="17" spans="1:15" x14ac:dyDescent="0.3">
      <c r="A17" s="8" t="s">
        <v>14</v>
      </c>
      <c r="B17" s="2">
        <v>0.43260808137892098</v>
      </c>
      <c r="C17" s="2">
        <v>0.43039270426205101</v>
      </c>
      <c r="D17" s="2">
        <v>0.44505494505494497</v>
      </c>
      <c r="E17" s="2">
        <v>0.463952737007293</v>
      </c>
      <c r="F17" s="2">
        <v>0.49406067251461999</v>
      </c>
      <c r="G17" s="2">
        <v>0.506064630367419</v>
      </c>
      <c r="H17" s="2">
        <v>0.523528923562121</v>
      </c>
      <c r="I17" s="2">
        <v>0.538598666873353</v>
      </c>
      <c r="J17" s="2">
        <v>0.55217547644732101</v>
      </c>
      <c r="K17" s="2">
        <v>0.57176938369781305</v>
      </c>
      <c r="L17" s="2">
        <v>0.59668612314065195</v>
      </c>
      <c r="M17" s="2">
        <v>0.61661145871672196</v>
      </c>
      <c r="N17" s="2">
        <v>0.60623946037099496</v>
      </c>
    </row>
    <row r="18" spans="1:15" x14ac:dyDescent="0.3">
      <c r="A18" s="8" t="s">
        <v>15</v>
      </c>
      <c r="B18" s="2">
        <v>8.2038240557596301E-2</v>
      </c>
      <c r="C18" s="2">
        <v>7.5376884422110504E-2</v>
      </c>
      <c r="D18" s="2">
        <v>6.9193518346060703E-2</v>
      </c>
      <c r="E18" s="2">
        <v>7.1263731191729004E-2</v>
      </c>
      <c r="F18" s="2">
        <v>7.2916666666666699E-2</v>
      </c>
      <c r="G18" s="2">
        <v>8.2160247897299699E-2</v>
      </c>
      <c r="H18" s="2">
        <v>0.101170221595153</v>
      </c>
      <c r="I18" s="2">
        <v>0.11362579445047299</v>
      </c>
      <c r="J18" s="2">
        <v>0.123840345199569</v>
      </c>
      <c r="K18" s="2">
        <v>0.12995361166335301</v>
      </c>
      <c r="L18" s="2">
        <v>0.137011234544656</v>
      </c>
      <c r="M18" s="2">
        <v>0.133235185866765</v>
      </c>
      <c r="N18" s="2">
        <v>0.12978800289087</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3.06617504366389E-2</v>
      </c>
      <c r="C23" s="2">
        <v>-1.7887403502165299E-2</v>
      </c>
      <c r="D23" s="2">
        <v>-3.4700920245398802E-2</v>
      </c>
      <c r="E23" s="2">
        <v>-5.8788480635551102E-2</v>
      </c>
      <c r="F23" s="2">
        <v>-1.8569318421607899E-2</v>
      </c>
      <c r="G23" s="2">
        <v>-2.7735970758976599E-2</v>
      </c>
      <c r="H23" s="2">
        <v>-7.7399380804953604E-3</v>
      </c>
      <c r="I23" s="2">
        <v>4.0115890349899704E-3</v>
      </c>
      <c r="J23" s="2">
        <v>-8.8790233074361802E-4</v>
      </c>
      <c r="K23" s="2">
        <v>-5.73205954232393E-2</v>
      </c>
      <c r="L23" s="2">
        <v>-3.8887579542776302E-2</v>
      </c>
      <c r="M23" s="2">
        <v>7.4791564492398196E-2</v>
      </c>
      <c r="N23" s="3">
        <v>-2.7081021087680401E-2</v>
      </c>
      <c r="O23" s="3">
        <v>-0.14942751795070799</v>
      </c>
    </row>
    <row r="24" spans="1:15" x14ac:dyDescent="0.3">
      <c r="A24" s="8" t="s">
        <v>14</v>
      </c>
      <c r="B24" s="2">
        <v>6.9671238841715697E-3</v>
      </c>
      <c r="C24" s="2">
        <v>3.3297297297297301E-2</v>
      </c>
      <c r="D24" s="2">
        <v>5.1684452814396299E-2</v>
      </c>
      <c r="E24" s="2">
        <v>7.5805809789096706E-2</v>
      </c>
      <c r="F24" s="2">
        <v>5.7148141298317003E-2</v>
      </c>
      <c r="G24" s="2">
        <v>0.103568929321204</v>
      </c>
      <c r="H24" s="2">
        <v>0.101616994292961</v>
      </c>
      <c r="I24" s="2">
        <v>0.104907180889337</v>
      </c>
      <c r="J24" s="2">
        <v>0.123730138056786</v>
      </c>
      <c r="K24" s="2">
        <v>0.101877607788595</v>
      </c>
      <c r="L24" s="2">
        <v>5.7326180708951298E-2</v>
      </c>
      <c r="M24" s="2">
        <v>1.3927576601671301E-3</v>
      </c>
      <c r="N24" s="3">
        <v>0.31101849439958301</v>
      </c>
      <c r="O24" s="3">
        <v>1.1915959068147199</v>
      </c>
    </row>
    <row r="25" spans="1:15" x14ac:dyDescent="0.3">
      <c r="A25" s="8" t="s">
        <v>15</v>
      </c>
      <c r="B25" s="2">
        <v>-7.0034443168771499E-2</v>
      </c>
      <c r="C25" s="2">
        <v>-8.2716049382716095E-2</v>
      </c>
      <c r="D25" s="2">
        <v>3.9030955585464301E-2</v>
      </c>
      <c r="E25" s="2">
        <v>3.3678756476683898E-2</v>
      </c>
      <c r="F25" s="2">
        <v>0.162907268170426</v>
      </c>
      <c r="G25" s="2">
        <v>0.31357758620689702</v>
      </c>
      <c r="H25" s="2">
        <v>0.20262510254306801</v>
      </c>
      <c r="I25" s="2">
        <v>0.17462482946794</v>
      </c>
      <c r="J25" s="2">
        <v>0.13879210220673599</v>
      </c>
      <c r="K25" s="2">
        <v>0.113207547169811</v>
      </c>
      <c r="L25" s="2">
        <v>-5.0389372423270701E-3</v>
      </c>
      <c r="M25" s="2">
        <v>-7.8268876611418108E-3</v>
      </c>
      <c r="N25" s="3">
        <v>0.25145180023228803</v>
      </c>
      <c r="O25" s="3">
        <v>1.4741676234213501</v>
      </c>
    </row>
    <row r="26" spans="1:15" x14ac:dyDescent="0.3">
      <c r="A26" s="11" t="s">
        <v>16</v>
      </c>
      <c r="B26" s="3">
        <v>1.2150324950551E-2</v>
      </c>
      <c r="C26" s="3">
        <v>-7.4446305602084498E-4</v>
      </c>
      <c r="D26" s="3">
        <v>8.8470851182715603E-3</v>
      </c>
      <c r="E26" s="3">
        <v>1.0246469122126799E-2</v>
      </c>
      <c r="F26" s="3">
        <v>3.2072368421052599E-2</v>
      </c>
      <c r="G26" s="3">
        <v>6.6755201416555998E-2</v>
      </c>
      <c r="H26" s="3">
        <v>7.0794256784795395E-2</v>
      </c>
      <c r="I26" s="3">
        <v>7.7739885289102501E-2</v>
      </c>
      <c r="J26" s="3">
        <v>8.5221143473570696E-2</v>
      </c>
      <c r="K26" s="3">
        <v>5.5864811133200798E-2</v>
      </c>
      <c r="L26" s="3">
        <v>2.3159480323856101E-2</v>
      </c>
      <c r="M26" s="3">
        <v>1.8525334314808E-2</v>
      </c>
      <c r="N26" s="3">
        <v>0.19410284070478201</v>
      </c>
      <c r="O26" s="3">
        <v>0.56390694169727795</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153</v>
      </c>
    </row>
    <row r="2" spans="1:14" ht="15.6" x14ac:dyDescent="0.3">
      <c r="A2" s="12" t="s">
        <v>152</v>
      </c>
    </row>
    <row r="3" spans="1:14" ht="15.6" x14ac:dyDescent="0.3">
      <c r="A3" s="12" t="s">
        <v>47</v>
      </c>
    </row>
    <row r="4" spans="1:14" x14ac:dyDescent="0.3">
      <c r="A4" s="15"/>
    </row>
    <row r="5" spans="1:14" x14ac:dyDescent="0.3">
      <c r="A5" s="16" t="str">
        <f>HYPERLINK("#'Table of contents'!A45",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7067</v>
      </c>
      <c r="C8" s="1">
        <v>7336</v>
      </c>
      <c r="D8" s="1">
        <v>7348</v>
      </c>
      <c r="E8" s="1">
        <v>7428</v>
      </c>
      <c r="F8" s="1">
        <v>7512</v>
      </c>
      <c r="G8" s="1">
        <v>7729</v>
      </c>
      <c r="H8" s="1">
        <v>8036</v>
      </c>
      <c r="I8" s="1">
        <v>8343</v>
      </c>
      <c r="J8" s="1">
        <v>8731</v>
      </c>
      <c r="K8" s="1">
        <v>9295</v>
      </c>
      <c r="L8" s="1">
        <v>9632</v>
      </c>
      <c r="M8" s="1">
        <v>9761</v>
      </c>
      <c r="N8" s="1">
        <v>9991</v>
      </c>
    </row>
    <row r="9" spans="1:14" x14ac:dyDescent="0.3">
      <c r="A9" s="7" t="s">
        <v>45</v>
      </c>
      <c r="B9" s="1">
        <v>3550</v>
      </c>
      <c r="C9" s="1">
        <v>3410</v>
      </c>
      <c r="D9" s="1">
        <v>3390</v>
      </c>
      <c r="E9" s="1">
        <v>3405</v>
      </c>
      <c r="F9" s="1">
        <v>3432</v>
      </c>
      <c r="G9" s="1">
        <v>3566</v>
      </c>
      <c r="H9" s="1">
        <v>4013</v>
      </c>
      <c r="I9" s="1">
        <v>4559</v>
      </c>
      <c r="J9" s="1">
        <v>5174</v>
      </c>
      <c r="K9" s="1">
        <v>5795</v>
      </c>
      <c r="L9" s="1">
        <v>6301</v>
      </c>
      <c r="M9" s="1">
        <v>6541</v>
      </c>
      <c r="N9" s="1">
        <v>6613</v>
      </c>
    </row>
    <row r="10" spans="1:14" x14ac:dyDescent="0.3">
      <c r="A10" s="10" t="s">
        <v>16</v>
      </c>
      <c r="B10" s="5">
        <v>10617</v>
      </c>
      <c r="C10" s="5">
        <v>10746</v>
      </c>
      <c r="D10" s="5">
        <v>10738</v>
      </c>
      <c r="E10" s="5">
        <v>10833</v>
      </c>
      <c r="F10" s="5">
        <v>10944</v>
      </c>
      <c r="G10" s="5">
        <v>11295</v>
      </c>
      <c r="H10" s="5">
        <v>12049</v>
      </c>
      <c r="I10" s="5">
        <v>12902</v>
      </c>
      <c r="J10" s="5">
        <v>13905</v>
      </c>
      <c r="K10" s="5">
        <v>15090</v>
      </c>
      <c r="L10" s="5">
        <v>15933</v>
      </c>
      <c r="M10" s="5">
        <v>16302</v>
      </c>
      <c r="N10" s="5">
        <v>16604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0.66563059244607703</v>
      </c>
      <c r="C15" s="2">
        <v>0.68267262237111503</v>
      </c>
      <c r="D15" s="2">
        <v>0.68429875209536195</v>
      </c>
      <c r="E15" s="2">
        <v>0.68568263638881199</v>
      </c>
      <c r="F15" s="2">
        <v>0.68640350877193002</v>
      </c>
      <c r="G15" s="2">
        <v>0.68428508189464399</v>
      </c>
      <c r="H15" s="2">
        <v>0.66694331479790903</v>
      </c>
      <c r="I15" s="2">
        <v>0.64664393117346197</v>
      </c>
      <c r="J15" s="2">
        <v>0.62790363178712705</v>
      </c>
      <c r="K15" s="2">
        <v>0.61597084161696503</v>
      </c>
      <c r="L15" s="2">
        <v>0.60453147555388198</v>
      </c>
      <c r="M15" s="2">
        <v>0.59876088823457196</v>
      </c>
      <c r="N15" s="2">
        <v>0.60172247651168398</v>
      </c>
    </row>
    <row r="16" spans="1:14" x14ac:dyDescent="0.3">
      <c r="A16" s="8" t="s">
        <v>45</v>
      </c>
      <c r="B16" s="2">
        <v>0.33436940755392303</v>
      </c>
      <c r="C16" s="2">
        <v>0.31732737762888502</v>
      </c>
      <c r="D16" s="2">
        <v>0.31570124790463799</v>
      </c>
      <c r="E16" s="2">
        <v>0.31431736361118801</v>
      </c>
      <c r="F16" s="2">
        <v>0.31359649122806998</v>
      </c>
      <c r="G16" s="2">
        <v>0.31571491810535601</v>
      </c>
      <c r="H16" s="2">
        <v>0.33305668520209097</v>
      </c>
      <c r="I16" s="2">
        <v>0.35335606882653903</v>
      </c>
      <c r="J16" s="2">
        <v>0.37209636821287301</v>
      </c>
      <c r="K16" s="2">
        <v>0.38402915838303497</v>
      </c>
      <c r="L16" s="2">
        <v>0.39546852444611802</v>
      </c>
      <c r="M16" s="2">
        <v>0.40123911176542798</v>
      </c>
      <c r="N16" s="2">
        <v>0.39827752348831602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3.8064242252723902E-2</v>
      </c>
      <c r="C21" s="2">
        <v>1.63576881134133E-3</v>
      </c>
      <c r="D21" s="2">
        <v>1.0887316276537801E-2</v>
      </c>
      <c r="E21" s="2">
        <v>1.1308562197092101E-2</v>
      </c>
      <c r="F21" s="2">
        <v>2.8887113951011699E-2</v>
      </c>
      <c r="G21" s="2">
        <v>3.9720533057316598E-2</v>
      </c>
      <c r="H21" s="2">
        <v>3.8203086112493803E-2</v>
      </c>
      <c r="I21" s="2">
        <v>4.6506052978544897E-2</v>
      </c>
      <c r="J21" s="2">
        <v>6.4597411522162404E-2</v>
      </c>
      <c r="K21" s="2">
        <v>3.6256051640667003E-2</v>
      </c>
      <c r="L21" s="2">
        <v>1.33928571428571E-2</v>
      </c>
      <c r="M21" s="2">
        <v>2.3563159512345E-2</v>
      </c>
      <c r="N21" s="3">
        <v>0.14431336616653301</v>
      </c>
      <c r="O21" s="3">
        <v>0.41375406820433003</v>
      </c>
    </row>
    <row r="22" spans="1:15" x14ac:dyDescent="0.3">
      <c r="A22" s="8" t="s">
        <v>45</v>
      </c>
      <c r="B22" s="2">
        <v>-3.9436619718309897E-2</v>
      </c>
      <c r="C22" s="2">
        <v>-5.8651026392961903E-3</v>
      </c>
      <c r="D22" s="2">
        <v>4.4247787610619503E-3</v>
      </c>
      <c r="E22" s="2">
        <v>7.9295154185021997E-3</v>
      </c>
      <c r="F22" s="2">
        <v>3.9044289044288999E-2</v>
      </c>
      <c r="G22" s="2">
        <v>0.12535053280987099</v>
      </c>
      <c r="H22" s="2">
        <v>0.13605781211064</v>
      </c>
      <c r="I22" s="2">
        <v>0.13489800394823401</v>
      </c>
      <c r="J22" s="2">
        <v>0.12002319288751399</v>
      </c>
      <c r="K22" s="2">
        <v>8.73166522864538E-2</v>
      </c>
      <c r="L22" s="2">
        <v>3.8089192191715603E-2</v>
      </c>
      <c r="M22" s="2">
        <v>1.10074912092952E-2</v>
      </c>
      <c r="N22" s="3">
        <v>0.27812137611132598</v>
      </c>
      <c r="O22" s="3">
        <v>0.86281690140845102</v>
      </c>
    </row>
    <row r="23" spans="1:15" x14ac:dyDescent="0.3">
      <c r="A23" s="11" t="s">
        <v>16</v>
      </c>
      <c r="B23" s="3">
        <v>1.2150324950551E-2</v>
      </c>
      <c r="C23" s="3">
        <v>-7.4446305602084498E-4</v>
      </c>
      <c r="D23" s="3">
        <v>8.8470851182715603E-3</v>
      </c>
      <c r="E23" s="3">
        <v>1.0246469122126799E-2</v>
      </c>
      <c r="F23" s="3">
        <v>3.2072368421052599E-2</v>
      </c>
      <c r="G23" s="3">
        <v>6.6755201416555998E-2</v>
      </c>
      <c r="H23" s="3">
        <v>7.0794256784795395E-2</v>
      </c>
      <c r="I23" s="3">
        <v>7.7739885289102501E-2</v>
      </c>
      <c r="J23" s="3">
        <v>8.5221143473570696E-2</v>
      </c>
      <c r="K23" s="3">
        <v>5.5864811133200798E-2</v>
      </c>
      <c r="L23" s="3">
        <v>2.3159480323856101E-2</v>
      </c>
      <c r="M23" s="3">
        <v>1.8525334314808E-2</v>
      </c>
      <c r="N23" s="3">
        <v>0.19410284070478201</v>
      </c>
      <c r="O23" s="3">
        <v>0.56390694169727795</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154</v>
      </c>
    </row>
    <row r="2" spans="1:14" ht="15.6" x14ac:dyDescent="0.3">
      <c r="A2" s="12" t="s">
        <v>152</v>
      </c>
    </row>
    <row r="3" spans="1:14" ht="15.6" x14ac:dyDescent="0.3">
      <c r="A3" s="12" t="s">
        <v>55</v>
      </c>
    </row>
    <row r="4" spans="1:14" x14ac:dyDescent="0.3">
      <c r="A4" s="15"/>
    </row>
    <row r="5" spans="1:14" x14ac:dyDescent="0.3">
      <c r="A5" s="16" t="str">
        <f>HYPERLINK("#'Table of contents'!A46",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3107</v>
      </c>
      <c r="C8" s="1">
        <v>3066</v>
      </c>
      <c r="D8" s="1">
        <v>2973</v>
      </c>
      <c r="E8" s="1">
        <v>3082</v>
      </c>
      <c r="F8" s="1">
        <v>3212</v>
      </c>
      <c r="G8" s="1">
        <v>3306</v>
      </c>
      <c r="H8" s="1">
        <v>3644</v>
      </c>
      <c r="I8" s="1">
        <v>3987</v>
      </c>
      <c r="J8" s="1">
        <v>4381</v>
      </c>
      <c r="K8" s="1">
        <v>5038</v>
      </c>
      <c r="L8" s="1">
        <v>5574</v>
      </c>
      <c r="M8" s="1">
        <v>5898</v>
      </c>
      <c r="N8" s="1">
        <v>6056</v>
      </c>
    </row>
    <row r="9" spans="1:14" x14ac:dyDescent="0.3">
      <c r="A9" s="7" t="s">
        <v>49</v>
      </c>
      <c r="B9" s="1">
        <v>519</v>
      </c>
      <c r="C9" s="1">
        <v>500</v>
      </c>
      <c r="D9" s="1">
        <v>502</v>
      </c>
      <c r="E9" s="1">
        <v>530</v>
      </c>
      <c r="F9" s="1">
        <v>686</v>
      </c>
      <c r="G9" s="1">
        <v>871</v>
      </c>
      <c r="H9" s="1">
        <v>1197</v>
      </c>
      <c r="I9" s="1">
        <v>1593</v>
      </c>
      <c r="J9" s="1">
        <v>2006</v>
      </c>
      <c r="K9" s="1">
        <v>2308</v>
      </c>
      <c r="L9" s="1">
        <v>2582</v>
      </c>
      <c r="M9" s="1">
        <v>2766</v>
      </c>
      <c r="N9" s="1">
        <v>3012</v>
      </c>
    </row>
    <row r="10" spans="1:14" x14ac:dyDescent="0.3">
      <c r="A10" s="7" t="s">
        <v>50</v>
      </c>
      <c r="B10" s="1">
        <v>247</v>
      </c>
      <c r="C10" s="1">
        <v>281</v>
      </c>
      <c r="D10" s="1">
        <v>317</v>
      </c>
      <c r="E10" s="1">
        <v>332</v>
      </c>
      <c r="F10" s="1">
        <v>317</v>
      </c>
      <c r="G10" s="1">
        <v>305</v>
      </c>
      <c r="H10" s="1">
        <v>350</v>
      </c>
      <c r="I10" s="1">
        <v>374</v>
      </c>
      <c r="J10" s="1">
        <v>416</v>
      </c>
      <c r="K10" s="1">
        <v>410</v>
      </c>
      <c r="L10" s="1">
        <v>453</v>
      </c>
      <c r="M10" s="1">
        <v>486</v>
      </c>
      <c r="N10" s="1">
        <v>500</v>
      </c>
    </row>
    <row r="11" spans="1:14" x14ac:dyDescent="0.3">
      <c r="A11" s="7" t="s">
        <v>51</v>
      </c>
      <c r="B11" s="1">
        <v>5681</v>
      </c>
      <c r="C11" s="1">
        <v>5971</v>
      </c>
      <c r="D11" s="1">
        <v>6100</v>
      </c>
      <c r="E11" s="1">
        <v>6096</v>
      </c>
      <c r="F11" s="1">
        <v>5978</v>
      </c>
      <c r="G11" s="1">
        <v>6065</v>
      </c>
      <c r="H11" s="1">
        <v>6018</v>
      </c>
      <c r="I11" s="1">
        <v>5945</v>
      </c>
      <c r="J11" s="1">
        <v>5884</v>
      </c>
      <c r="K11" s="1">
        <v>5786</v>
      </c>
      <c r="L11" s="1">
        <v>5500</v>
      </c>
      <c r="M11" s="1">
        <v>5139</v>
      </c>
      <c r="N11" s="1">
        <v>4948</v>
      </c>
    </row>
    <row r="12" spans="1:14" x14ac:dyDescent="0.3">
      <c r="A12" s="7" t="s">
        <v>52</v>
      </c>
      <c r="B12" s="1">
        <v>292</v>
      </c>
      <c r="C12" s="1">
        <v>288</v>
      </c>
      <c r="D12" s="1">
        <v>273</v>
      </c>
      <c r="E12" s="1">
        <v>286</v>
      </c>
      <c r="F12" s="1">
        <v>334</v>
      </c>
      <c r="G12" s="1">
        <v>388</v>
      </c>
      <c r="H12" s="1">
        <v>461</v>
      </c>
      <c r="I12" s="1">
        <v>572</v>
      </c>
      <c r="J12" s="1">
        <v>716</v>
      </c>
      <c r="K12" s="1">
        <v>950</v>
      </c>
      <c r="L12" s="1">
        <v>1205</v>
      </c>
      <c r="M12" s="1">
        <v>1361</v>
      </c>
      <c r="N12" s="1">
        <v>1421</v>
      </c>
    </row>
    <row r="13" spans="1:14" x14ac:dyDescent="0.3">
      <c r="A13" s="7" t="s">
        <v>53</v>
      </c>
      <c r="B13" s="1">
        <v>771</v>
      </c>
      <c r="C13" s="1">
        <v>640</v>
      </c>
      <c r="D13" s="1">
        <v>573</v>
      </c>
      <c r="E13" s="1">
        <v>507</v>
      </c>
      <c r="F13" s="1">
        <v>417</v>
      </c>
      <c r="G13" s="1">
        <v>360</v>
      </c>
      <c r="H13" s="1">
        <v>379</v>
      </c>
      <c r="I13" s="1">
        <v>431</v>
      </c>
      <c r="J13" s="1">
        <v>502</v>
      </c>
      <c r="K13" s="1">
        <v>598</v>
      </c>
      <c r="L13" s="1">
        <v>619</v>
      </c>
      <c r="M13" s="1">
        <v>652</v>
      </c>
      <c r="N13" s="1">
        <v>667</v>
      </c>
    </row>
    <row r="14" spans="1:14" x14ac:dyDescent="0.3">
      <c r="A14" s="10" t="s">
        <v>16</v>
      </c>
      <c r="B14" s="5">
        <v>10617</v>
      </c>
      <c r="C14" s="5">
        <v>10746</v>
      </c>
      <c r="D14" s="5">
        <v>10738</v>
      </c>
      <c r="E14" s="5">
        <v>10833</v>
      </c>
      <c r="F14" s="5">
        <v>10944</v>
      </c>
      <c r="G14" s="5">
        <v>11295</v>
      </c>
      <c r="H14" s="5">
        <v>12049</v>
      </c>
      <c r="I14" s="5">
        <v>12902</v>
      </c>
      <c r="J14" s="5">
        <v>13905</v>
      </c>
      <c r="K14" s="5">
        <v>15090</v>
      </c>
      <c r="L14" s="5">
        <v>15933</v>
      </c>
      <c r="M14" s="5">
        <v>16302</v>
      </c>
      <c r="N14" s="5">
        <v>16604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0.29264387303381401</v>
      </c>
      <c r="C19" s="2">
        <v>0.28531546621998899</v>
      </c>
      <c r="D19" s="2">
        <v>0.276867200596014</v>
      </c>
      <c r="E19" s="2">
        <v>0.28450106157112498</v>
      </c>
      <c r="F19" s="2">
        <v>0.29349415204678397</v>
      </c>
      <c r="G19" s="2">
        <v>0.29269588313412997</v>
      </c>
      <c r="H19" s="2">
        <v>0.30243173707361598</v>
      </c>
      <c r="I19" s="2">
        <v>0.30902185707642199</v>
      </c>
      <c r="J19" s="2">
        <v>0.315066522833513</v>
      </c>
      <c r="K19" s="2">
        <v>0.33386348575215402</v>
      </c>
      <c r="L19" s="2">
        <v>0.34983995481077002</v>
      </c>
      <c r="M19" s="2">
        <v>0.361796098638204</v>
      </c>
      <c r="N19" s="2">
        <v>0.36473139002650001</v>
      </c>
    </row>
    <row r="20" spans="1:15" x14ac:dyDescent="0.3">
      <c r="A20" s="8" t="s">
        <v>49</v>
      </c>
      <c r="B20" s="2">
        <v>4.8883865498728502E-2</v>
      </c>
      <c r="C20" s="2">
        <v>4.6528941001302802E-2</v>
      </c>
      <c r="D20" s="2">
        <v>4.6749860309182302E-2</v>
      </c>
      <c r="E20" s="2">
        <v>4.89245822948398E-2</v>
      </c>
      <c r="F20" s="2">
        <v>6.2682748538011701E-2</v>
      </c>
      <c r="G20" s="2">
        <v>7.7113767153607807E-2</v>
      </c>
      <c r="H20" s="2">
        <v>9.9344343928956802E-2</v>
      </c>
      <c r="I20" s="2">
        <v>0.12346922957681</v>
      </c>
      <c r="J20" s="2">
        <v>0.14426465300251701</v>
      </c>
      <c r="K20" s="2">
        <v>0.152948972829689</v>
      </c>
      <c r="L20" s="2">
        <v>0.16205359944768699</v>
      </c>
      <c r="M20" s="2">
        <v>0.16967243283032801</v>
      </c>
      <c r="N20" s="2">
        <v>0.18140207178993001</v>
      </c>
    </row>
    <row r="21" spans="1:15" x14ac:dyDescent="0.3">
      <c r="A21" s="8" t="s">
        <v>50</v>
      </c>
      <c r="B21" s="2">
        <v>2.3264575680512399E-2</v>
      </c>
      <c r="C21" s="2">
        <v>2.6149264842732198E-2</v>
      </c>
      <c r="D21" s="2">
        <v>2.95213261314956E-2</v>
      </c>
      <c r="E21" s="2">
        <v>3.0647096833748701E-2</v>
      </c>
      <c r="F21" s="2">
        <v>2.8965643274853799E-2</v>
      </c>
      <c r="G21" s="2">
        <v>2.70030987162461E-2</v>
      </c>
      <c r="H21" s="2">
        <v>2.9048053780396699E-2</v>
      </c>
      <c r="I21" s="2">
        <v>2.8987753836614501E-2</v>
      </c>
      <c r="J21" s="2">
        <v>2.9917295936713401E-2</v>
      </c>
      <c r="K21" s="2">
        <v>2.7170311464546099E-2</v>
      </c>
      <c r="L21" s="2">
        <v>2.8431557145547001E-2</v>
      </c>
      <c r="M21" s="2">
        <v>2.9812292970187702E-2</v>
      </c>
      <c r="N21" s="2">
        <v>3.01132257287401E-2</v>
      </c>
    </row>
    <row r="22" spans="1:15" x14ac:dyDescent="0.3">
      <c r="A22" s="8" t="s">
        <v>51</v>
      </c>
      <c r="B22" s="2">
        <v>0.53508524065178498</v>
      </c>
      <c r="C22" s="2">
        <v>0.555648613437558</v>
      </c>
      <c r="D22" s="2">
        <v>0.56807599180480495</v>
      </c>
      <c r="E22" s="2">
        <v>0.56272500692328997</v>
      </c>
      <c r="F22" s="2">
        <v>0.54623538011695905</v>
      </c>
      <c r="G22" s="2">
        <v>0.53696325807879597</v>
      </c>
      <c r="H22" s="2">
        <v>0.49946053614407798</v>
      </c>
      <c r="I22" s="2">
        <v>0.46078127422105097</v>
      </c>
      <c r="J22" s="2">
        <v>0.42315713772024399</v>
      </c>
      <c r="K22" s="2">
        <v>0.38343273691186203</v>
      </c>
      <c r="L22" s="2">
        <v>0.34519550618213801</v>
      </c>
      <c r="M22" s="2">
        <v>0.31523739418476299</v>
      </c>
      <c r="N22" s="2">
        <v>0.29800048181161198</v>
      </c>
    </row>
    <row r="23" spans="1:15" x14ac:dyDescent="0.3">
      <c r="A23" s="8" t="s">
        <v>52</v>
      </c>
      <c r="B23" s="2">
        <v>2.7503061128379001E-2</v>
      </c>
      <c r="C23" s="2">
        <v>2.6800670016750398E-2</v>
      </c>
      <c r="D23" s="2">
        <v>2.5423728813559299E-2</v>
      </c>
      <c r="E23" s="2">
        <v>2.64008123326872E-2</v>
      </c>
      <c r="F23" s="2">
        <v>3.0519005847953199E-2</v>
      </c>
      <c r="G23" s="2">
        <v>3.43514829570606E-2</v>
      </c>
      <c r="H23" s="2">
        <v>3.8260436550751099E-2</v>
      </c>
      <c r="I23" s="2">
        <v>4.4334211750116301E-2</v>
      </c>
      <c r="J23" s="2">
        <v>5.14922689679971E-2</v>
      </c>
      <c r="K23" s="2">
        <v>6.2955599734923803E-2</v>
      </c>
      <c r="L23" s="2">
        <v>7.5629197263541101E-2</v>
      </c>
      <c r="M23" s="2">
        <v>8.3486688749846605E-2</v>
      </c>
      <c r="N23" s="2">
        <v>8.5581787521079297E-2</v>
      </c>
    </row>
    <row r="24" spans="1:15" x14ac:dyDescent="0.3">
      <c r="A24" s="8" t="s">
        <v>53</v>
      </c>
      <c r="B24" s="2">
        <v>7.2619384006781598E-2</v>
      </c>
      <c r="C24" s="2">
        <v>5.9557044481667598E-2</v>
      </c>
      <c r="D24" s="2">
        <v>5.33618923449432E-2</v>
      </c>
      <c r="E24" s="2">
        <v>4.6801440044309098E-2</v>
      </c>
      <c r="F24" s="2">
        <v>3.8103070175438597E-2</v>
      </c>
      <c r="G24" s="2">
        <v>3.1872509960159397E-2</v>
      </c>
      <c r="H24" s="2">
        <v>3.1454892522201003E-2</v>
      </c>
      <c r="I24" s="2">
        <v>3.34056735389862E-2</v>
      </c>
      <c r="J24" s="2">
        <v>3.6102121539014702E-2</v>
      </c>
      <c r="K24" s="2">
        <v>3.9628893306825702E-2</v>
      </c>
      <c r="L24" s="2">
        <v>3.8850185150316997E-2</v>
      </c>
      <c r="M24" s="2">
        <v>3.9995092626671599E-2</v>
      </c>
      <c r="N24" s="2">
        <v>4.0171043122139198E-2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-1.3196009011908601E-2</v>
      </c>
      <c r="C29" s="2">
        <v>-3.0332681017612498E-2</v>
      </c>
      <c r="D29" s="2">
        <v>3.6663303060881301E-2</v>
      </c>
      <c r="E29" s="2">
        <v>4.2180402336145402E-2</v>
      </c>
      <c r="F29" s="2">
        <v>2.9265255292652601E-2</v>
      </c>
      <c r="G29" s="2">
        <v>0.10223835450695699</v>
      </c>
      <c r="H29" s="2">
        <v>9.4127332601536801E-2</v>
      </c>
      <c r="I29" s="2">
        <v>9.8821168798595399E-2</v>
      </c>
      <c r="J29" s="2">
        <v>0.149965761241726</v>
      </c>
      <c r="K29" s="2">
        <v>0.106391425168718</v>
      </c>
      <c r="L29" s="2">
        <v>5.8127018299246498E-2</v>
      </c>
      <c r="M29" s="2">
        <v>2.6788741946422501E-2</v>
      </c>
      <c r="N29" s="3">
        <v>0.38233280073042702</v>
      </c>
      <c r="O29" s="3">
        <v>0.94914708722240104</v>
      </c>
    </row>
    <row r="30" spans="1:15" x14ac:dyDescent="0.3">
      <c r="A30" s="8" t="s">
        <v>49</v>
      </c>
      <c r="B30" s="2">
        <v>-3.6608863198458602E-2</v>
      </c>
      <c r="C30" s="2">
        <v>4.0000000000000001E-3</v>
      </c>
      <c r="D30" s="2">
        <v>5.5776892430278897E-2</v>
      </c>
      <c r="E30" s="2">
        <v>0.29433962264150898</v>
      </c>
      <c r="F30" s="2">
        <v>0.26967930029154502</v>
      </c>
      <c r="G30" s="2">
        <v>0.37428243398392702</v>
      </c>
      <c r="H30" s="2">
        <v>0.33082706766917302</v>
      </c>
      <c r="I30" s="2">
        <v>0.25925925925925902</v>
      </c>
      <c r="J30" s="2">
        <v>0.150548354935194</v>
      </c>
      <c r="K30" s="2">
        <v>0.118717504332756</v>
      </c>
      <c r="L30" s="2">
        <v>7.12625871417506E-2</v>
      </c>
      <c r="M30" s="2">
        <v>8.8937093275488099E-2</v>
      </c>
      <c r="N30" s="3">
        <v>0.50149551345962096</v>
      </c>
      <c r="O30" s="3">
        <v>4.8034682080924904</v>
      </c>
    </row>
    <row r="31" spans="1:15" x14ac:dyDescent="0.3">
      <c r="A31" s="8" t="s">
        <v>50</v>
      </c>
      <c r="B31" s="2">
        <v>0.13765182186234801</v>
      </c>
      <c r="C31" s="2">
        <v>0.128113879003559</v>
      </c>
      <c r="D31" s="2">
        <v>4.7318611987381701E-2</v>
      </c>
      <c r="E31" s="2">
        <v>-4.51807228915663E-2</v>
      </c>
      <c r="F31" s="2">
        <v>-3.7854889589905398E-2</v>
      </c>
      <c r="G31" s="2">
        <v>0.14754098360655701</v>
      </c>
      <c r="H31" s="2">
        <v>6.8571428571428603E-2</v>
      </c>
      <c r="I31" s="2">
        <v>0.11229946524064199</v>
      </c>
      <c r="J31" s="2">
        <v>-1.44230769230769E-2</v>
      </c>
      <c r="K31" s="2">
        <v>0.104878048780488</v>
      </c>
      <c r="L31" s="2">
        <v>7.2847682119205295E-2</v>
      </c>
      <c r="M31" s="2">
        <v>2.8806584362139901E-2</v>
      </c>
      <c r="N31" s="3">
        <v>0.20192307692307701</v>
      </c>
      <c r="O31" s="3">
        <v>1.0242914979757101</v>
      </c>
    </row>
    <row r="32" spans="1:15" x14ac:dyDescent="0.3">
      <c r="A32" s="8" t="s">
        <v>51</v>
      </c>
      <c r="B32" s="2">
        <v>5.1047350818517898E-2</v>
      </c>
      <c r="C32" s="2">
        <v>2.1604421369954802E-2</v>
      </c>
      <c r="D32" s="2">
        <v>-6.55737704918033E-4</v>
      </c>
      <c r="E32" s="2">
        <v>-1.9356955380577402E-2</v>
      </c>
      <c r="F32" s="2">
        <v>1.4553362328538001E-2</v>
      </c>
      <c r="G32" s="2">
        <v>-7.7493816982687497E-3</v>
      </c>
      <c r="H32" s="2">
        <v>-1.2130275839149199E-2</v>
      </c>
      <c r="I32" s="2">
        <v>-1.02607232968881E-2</v>
      </c>
      <c r="J32" s="2">
        <v>-1.6655336505778402E-2</v>
      </c>
      <c r="K32" s="2">
        <v>-4.9429657794676798E-2</v>
      </c>
      <c r="L32" s="2">
        <v>-6.5636363636363604E-2</v>
      </c>
      <c r="M32" s="2">
        <v>-3.7166763961860298E-2</v>
      </c>
      <c r="N32" s="3">
        <v>-0.159075458871516</v>
      </c>
      <c r="O32" s="3">
        <v>-0.12902657982749499</v>
      </c>
    </row>
    <row r="33" spans="1:15" x14ac:dyDescent="0.3">
      <c r="A33" s="8" t="s">
        <v>52</v>
      </c>
      <c r="B33" s="2">
        <v>-1.3698630136986301E-2</v>
      </c>
      <c r="C33" s="2">
        <v>-5.2083333333333301E-2</v>
      </c>
      <c r="D33" s="2">
        <v>4.7619047619047603E-2</v>
      </c>
      <c r="E33" s="2">
        <v>0.16783216783216801</v>
      </c>
      <c r="F33" s="2">
        <v>0.16167664670658699</v>
      </c>
      <c r="G33" s="2">
        <v>0.18814432989690699</v>
      </c>
      <c r="H33" s="2">
        <v>0.240780911062907</v>
      </c>
      <c r="I33" s="2">
        <v>0.25174825174825199</v>
      </c>
      <c r="J33" s="2">
        <v>0.32681564245810102</v>
      </c>
      <c r="K33" s="2">
        <v>0.268421052631579</v>
      </c>
      <c r="L33" s="2">
        <v>0.129460580912863</v>
      </c>
      <c r="M33" s="2">
        <v>4.4085231447465102E-2</v>
      </c>
      <c r="N33" s="3">
        <v>0.98463687150837997</v>
      </c>
      <c r="O33" s="3">
        <v>3.8664383561643798</v>
      </c>
    </row>
    <row r="34" spans="1:15" x14ac:dyDescent="0.3">
      <c r="A34" s="8" t="s">
        <v>53</v>
      </c>
      <c r="B34" s="2">
        <v>-0.169909208819715</v>
      </c>
      <c r="C34" s="2">
        <v>-0.1046875</v>
      </c>
      <c r="D34" s="2">
        <v>-0.115183246073298</v>
      </c>
      <c r="E34" s="2">
        <v>-0.177514792899408</v>
      </c>
      <c r="F34" s="2">
        <v>-0.13669064748201401</v>
      </c>
      <c r="G34" s="2">
        <v>5.2777777777777798E-2</v>
      </c>
      <c r="H34" s="2">
        <v>0.137203166226913</v>
      </c>
      <c r="I34" s="2">
        <v>0.16473317865429199</v>
      </c>
      <c r="J34" s="2">
        <v>0.19123505976095601</v>
      </c>
      <c r="K34" s="2">
        <v>3.5117056856187302E-2</v>
      </c>
      <c r="L34" s="2">
        <v>5.33117932148627E-2</v>
      </c>
      <c r="M34" s="2">
        <v>2.3006134969325201E-2</v>
      </c>
      <c r="N34" s="3">
        <v>0.32868525896414302</v>
      </c>
      <c r="O34" s="3">
        <v>-0.134889753566796</v>
      </c>
    </row>
    <row r="35" spans="1:15" x14ac:dyDescent="0.3">
      <c r="A35" s="11" t="s">
        <v>16</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5.5864811133200798E-2</v>
      </c>
      <c r="L35" s="3">
        <v>2.3159480323856101E-2</v>
      </c>
      <c r="M35" s="3">
        <v>1.8525334314808E-2</v>
      </c>
      <c r="N35" s="3">
        <v>0.19410284070478201</v>
      </c>
      <c r="O35" s="3">
        <v>0.56390694169727795</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155</v>
      </c>
    </row>
    <row r="2" spans="1:14" ht="15.6" x14ac:dyDescent="0.3">
      <c r="A2" s="12" t="s">
        <v>152</v>
      </c>
    </row>
    <row r="3" spans="1:14" ht="15.6" x14ac:dyDescent="0.3">
      <c r="A3" s="12" t="s">
        <v>59</v>
      </c>
    </row>
    <row r="4" spans="1:14" x14ac:dyDescent="0.3">
      <c r="A4" s="15"/>
    </row>
    <row r="5" spans="1:14" x14ac:dyDescent="0.3">
      <c r="A5" s="16" t="str">
        <f>HYPERLINK("#'Table of contents'!A47",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8177</v>
      </c>
      <c r="C8" s="1">
        <v>8752</v>
      </c>
      <c r="D8" s="1">
        <v>8956</v>
      </c>
      <c r="E8" s="1">
        <v>8994</v>
      </c>
      <c r="F8" s="1">
        <v>8838</v>
      </c>
      <c r="G8" s="1">
        <v>8780</v>
      </c>
      <c r="H8" s="1">
        <v>8752</v>
      </c>
      <c r="I8" s="1">
        <v>8578</v>
      </c>
      <c r="J8" s="1">
        <v>8475</v>
      </c>
      <c r="K8" s="1">
        <v>8452</v>
      </c>
      <c r="L8" s="1">
        <v>8148</v>
      </c>
      <c r="M8" s="1">
        <v>7797</v>
      </c>
      <c r="N8" s="1">
        <v>7836</v>
      </c>
    </row>
    <row r="9" spans="1:14" x14ac:dyDescent="0.3">
      <c r="A9" s="7" t="s">
        <v>57</v>
      </c>
      <c r="B9" s="1">
        <v>2440</v>
      </c>
      <c r="C9" s="1">
        <v>1994</v>
      </c>
      <c r="D9" s="1">
        <v>1782</v>
      </c>
      <c r="E9" s="1">
        <v>1839</v>
      </c>
      <c r="F9" s="1">
        <v>2106</v>
      </c>
      <c r="G9" s="1">
        <v>2515</v>
      </c>
      <c r="H9" s="1">
        <v>3297</v>
      </c>
      <c r="I9" s="1">
        <v>4324</v>
      </c>
      <c r="J9" s="1">
        <v>5430</v>
      </c>
      <c r="K9" s="1">
        <v>6638</v>
      </c>
      <c r="L9" s="1">
        <v>7785</v>
      </c>
      <c r="M9" s="1">
        <v>8505</v>
      </c>
      <c r="N9" s="1">
        <v>8768</v>
      </c>
    </row>
    <row r="10" spans="1:14" x14ac:dyDescent="0.3">
      <c r="A10" s="10" t="s">
        <v>16</v>
      </c>
      <c r="B10" s="5">
        <v>10617</v>
      </c>
      <c r="C10" s="5">
        <v>10746</v>
      </c>
      <c r="D10" s="5">
        <v>10738</v>
      </c>
      <c r="E10" s="5">
        <v>10833</v>
      </c>
      <c r="F10" s="5">
        <v>10944</v>
      </c>
      <c r="G10" s="5">
        <v>11295</v>
      </c>
      <c r="H10" s="5">
        <v>12049</v>
      </c>
      <c r="I10" s="5">
        <v>12902</v>
      </c>
      <c r="J10" s="5">
        <v>13905</v>
      </c>
      <c r="K10" s="5">
        <v>15090</v>
      </c>
      <c r="L10" s="5">
        <v>15933</v>
      </c>
      <c r="M10" s="5">
        <v>16302</v>
      </c>
      <c r="N10" s="5">
        <v>16604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0.77017990016012094</v>
      </c>
      <c r="C15" s="2">
        <v>0.81444258328680397</v>
      </c>
      <c r="D15" s="2">
        <v>0.83404730862358001</v>
      </c>
      <c r="E15" s="2">
        <v>0.830240930490169</v>
      </c>
      <c r="F15" s="2">
        <v>0.80756578947368396</v>
      </c>
      <c r="G15" s="2">
        <v>0.77733510402833095</v>
      </c>
      <c r="H15" s="2">
        <v>0.72636733338866299</v>
      </c>
      <c r="I15" s="2">
        <v>0.66485816152534505</v>
      </c>
      <c r="J15" s="2">
        <v>0.60949298813376496</v>
      </c>
      <c r="K15" s="2">
        <v>0.56010603048376395</v>
      </c>
      <c r="L15" s="2">
        <v>0.51139145170401101</v>
      </c>
      <c r="M15" s="2">
        <v>0.47828487302171502</v>
      </c>
      <c r="N15" s="2">
        <v>0.47193447362081398</v>
      </c>
    </row>
    <row r="16" spans="1:14" x14ac:dyDescent="0.3">
      <c r="A16" s="8" t="s">
        <v>57</v>
      </c>
      <c r="B16" s="2">
        <v>0.229820099839879</v>
      </c>
      <c r="C16" s="2">
        <v>0.18555741671319601</v>
      </c>
      <c r="D16" s="2">
        <v>0.16595269137641999</v>
      </c>
      <c r="E16" s="2">
        <v>0.169759069509831</v>
      </c>
      <c r="F16" s="2">
        <v>0.19243421052631601</v>
      </c>
      <c r="G16" s="2">
        <v>0.222664895971669</v>
      </c>
      <c r="H16" s="2">
        <v>0.27363266661133701</v>
      </c>
      <c r="I16" s="2">
        <v>0.33514183847465501</v>
      </c>
      <c r="J16" s="2">
        <v>0.39050701186623499</v>
      </c>
      <c r="K16" s="2">
        <v>0.43989396951623599</v>
      </c>
      <c r="L16" s="2">
        <v>0.48860854829598899</v>
      </c>
      <c r="M16" s="2">
        <v>0.52171512697828504</v>
      </c>
      <c r="N16" s="2">
        <v>0.52806552637918602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7.0319187966246796E-2</v>
      </c>
      <c r="C21" s="2">
        <v>2.3308957952467999E-2</v>
      </c>
      <c r="D21" s="2">
        <v>4.2429656096471596E-3</v>
      </c>
      <c r="E21" s="2">
        <v>-1.73448965977318E-2</v>
      </c>
      <c r="F21" s="2">
        <v>-6.5625707173568703E-3</v>
      </c>
      <c r="G21" s="2">
        <v>-3.1890660592255099E-3</v>
      </c>
      <c r="H21" s="2">
        <v>-1.9881170018281501E-2</v>
      </c>
      <c r="I21" s="2">
        <v>-1.2007460946607601E-2</v>
      </c>
      <c r="J21" s="2">
        <v>-2.71386430678466E-3</v>
      </c>
      <c r="K21" s="2">
        <v>-3.5967818267865603E-2</v>
      </c>
      <c r="L21" s="2">
        <v>-4.3078055964653902E-2</v>
      </c>
      <c r="M21" s="2">
        <v>5.0019238168526403E-3</v>
      </c>
      <c r="N21" s="3">
        <v>-7.5398230088495596E-2</v>
      </c>
      <c r="O21" s="3">
        <v>-4.1702335819982901E-2</v>
      </c>
    </row>
    <row r="22" spans="1:15" x14ac:dyDescent="0.3">
      <c r="A22" s="8" t="s">
        <v>57</v>
      </c>
      <c r="B22" s="2">
        <v>-0.182786885245902</v>
      </c>
      <c r="C22" s="2">
        <v>-0.10631895687061201</v>
      </c>
      <c r="D22" s="2">
        <v>3.1986531986532001E-2</v>
      </c>
      <c r="E22" s="2">
        <v>0.14518760195758601</v>
      </c>
      <c r="F22" s="2">
        <v>0.19420702754036101</v>
      </c>
      <c r="G22" s="2">
        <v>0.31093439363817099</v>
      </c>
      <c r="H22" s="2">
        <v>0.31149529875644499</v>
      </c>
      <c r="I22" s="2">
        <v>0.25578168362627202</v>
      </c>
      <c r="J22" s="2">
        <v>0.22246777163904199</v>
      </c>
      <c r="K22" s="2">
        <v>0.17279300994275401</v>
      </c>
      <c r="L22" s="2">
        <v>9.2485549132948E-2</v>
      </c>
      <c r="M22" s="2">
        <v>3.0922986478542001E-2</v>
      </c>
      <c r="N22" s="3">
        <v>0.61473296500920804</v>
      </c>
      <c r="O22" s="3">
        <v>2.5934426229508198</v>
      </c>
    </row>
    <row r="23" spans="1:15" x14ac:dyDescent="0.3">
      <c r="A23" s="11" t="s">
        <v>16</v>
      </c>
      <c r="B23" s="3">
        <v>1.2150324950551E-2</v>
      </c>
      <c r="C23" s="3">
        <v>-7.4446305602084498E-4</v>
      </c>
      <c r="D23" s="3">
        <v>8.8470851182715603E-3</v>
      </c>
      <c r="E23" s="3">
        <v>1.0246469122126799E-2</v>
      </c>
      <c r="F23" s="3">
        <v>3.2072368421052599E-2</v>
      </c>
      <c r="G23" s="3">
        <v>6.6755201416555998E-2</v>
      </c>
      <c r="H23" s="3">
        <v>7.0794256784795395E-2</v>
      </c>
      <c r="I23" s="3">
        <v>7.7739885289102501E-2</v>
      </c>
      <c r="J23" s="3">
        <v>8.5221143473570696E-2</v>
      </c>
      <c r="K23" s="3">
        <v>5.5864811133200798E-2</v>
      </c>
      <c r="L23" s="3">
        <v>2.3159480323856101E-2</v>
      </c>
      <c r="M23" s="3">
        <v>1.8525334314808E-2</v>
      </c>
      <c r="N23" s="3">
        <v>0.19410284070478201</v>
      </c>
      <c r="O23" s="3">
        <v>0.56390694169727795</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156</v>
      </c>
    </row>
    <row r="2" spans="1:14" ht="15.6" x14ac:dyDescent="0.3">
      <c r="A2" s="12" t="s">
        <v>152</v>
      </c>
    </row>
    <row r="3" spans="1:14" ht="15.6" x14ac:dyDescent="0.3">
      <c r="A3" s="12" t="s">
        <v>47</v>
      </c>
    </row>
    <row r="4" spans="1:14" ht="15.6" x14ac:dyDescent="0.3">
      <c r="A4" s="12" t="s">
        <v>33</v>
      </c>
    </row>
    <row r="5" spans="1:14" x14ac:dyDescent="0.3">
      <c r="A5" s="16" t="str">
        <f>HYPERLINK("#'Table of contents'!A48",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3734</v>
      </c>
      <c r="C8" s="1">
        <v>3860</v>
      </c>
      <c r="D8" s="1">
        <v>3741</v>
      </c>
      <c r="E8" s="1">
        <v>3547</v>
      </c>
      <c r="F8" s="1">
        <v>3282</v>
      </c>
      <c r="G8" s="1">
        <v>3210</v>
      </c>
      <c r="H8" s="1">
        <v>3128</v>
      </c>
      <c r="I8" s="1">
        <v>3000</v>
      </c>
      <c r="J8" s="1">
        <v>2940</v>
      </c>
      <c r="K8" s="1">
        <v>2823</v>
      </c>
      <c r="L8" s="1">
        <v>2626</v>
      </c>
      <c r="M8" s="1">
        <v>2532</v>
      </c>
      <c r="N8" s="1">
        <v>2711</v>
      </c>
    </row>
    <row r="9" spans="1:14" x14ac:dyDescent="0.3">
      <c r="A9" s="7" t="s">
        <v>61</v>
      </c>
      <c r="B9" s="1">
        <v>2910</v>
      </c>
      <c r="C9" s="1">
        <v>3053</v>
      </c>
      <c r="D9" s="1">
        <v>3202</v>
      </c>
      <c r="E9" s="1">
        <v>3468</v>
      </c>
      <c r="F9" s="1">
        <v>3795</v>
      </c>
      <c r="G9" s="1">
        <v>3982</v>
      </c>
      <c r="H9" s="1">
        <v>4240</v>
      </c>
      <c r="I9" s="1">
        <v>4531</v>
      </c>
      <c r="J9" s="1">
        <v>4830</v>
      </c>
      <c r="K9" s="1">
        <v>5371</v>
      </c>
      <c r="L9" s="1">
        <v>5784</v>
      </c>
      <c r="M9" s="1">
        <v>6020</v>
      </c>
      <c r="N9" s="1">
        <v>6089</v>
      </c>
    </row>
    <row r="10" spans="1:14" x14ac:dyDescent="0.3">
      <c r="A10" s="7" t="s">
        <v>62</v>
      </c>
      <c r="B10" s="1">
        <v>423</v>
      </c>
      <c r="C10" s="1">
        <v>423</v>
      </c>
      <c r="D10" s="1">
        <v>405</v>
      </c>
      <c r="E10" s="1">
        <v>413</v>
      </c>
      <c r="F10" s="1">
        <v>435</v>
      </c>
      <c r="G10" s="1">
        <v>537</v>
      </c>
      <c r="H10" s="1">
        <v>668</v>
      </c>
      <c r="I10" s="1">
        <v>812</v>
      </c>
      <c r="J10" s="1">
        <v>961</v>
      </c>
      <c r="K10" s="1">
        <v>1101</v>
      </c>
      <c r="L10" s="1">
        <v>1222</v>
      </c>
      <c r="M10" s="1">
        <v>1209</v>
      </c>
      <c r="N10" s="1">
        <v>1191</v>
      </c>
    </row>
    <row r="11" spans="1:14" x14ac:dyDescent="0.3">
      <c r="A11" s="7" t="s">
        <v>63</v>
      </c>
      <c r="B11" s="1">
        <v>1419</v>
      </c>
      <c r="C11" s="1">
        <v>1451</v>
      </c>
      <c r="D11" s="1">
        <v>1475</v>
      </c>
      <c r="E11" s="1">
        <v>1488</v>
      </c>
      <c r="F11" s="1">
        <v>1457</v>
      </c>
      <c r="G11" s="1">
        <v>1441</v>
      </c>
      <c r="H11" s="1">
        <v>1394</v>
      </c>
      <c r="I11" s="1">
        <v>1487</v>
      </c>
      <c r="J11" s="1">
        <v>1565</v>
      </c>
      <c r="K11" s="1">
        <v>1678</v>
      </c>
      <c r="L11" s="1">
        <v>1617</v>
      </c>
      <c r="M11" s="1">
        <v>1546</v>
      </c>
      <c r="N11" s="1">
        <v>1672</v>
      </c>
    </row>
    <row r="12" spans="1:14" x14ac:dyDescent="0.3">
      <c r="A12" s="7" t="s">
        <v>64</v>
      </c>
      <c r="B12" s="1">
        <v>1683</v>
      </c>
      <c r="C12" s="1">
        <v>1572</v>
      </c>
      <c r="D12" s="1">
        <v>1577</v>
      </c>
      <c r="E12" s="1">
        <v>1558</v>
      </c>
      <c r="F12" s="1">
        <v>1612</v>
      </c>
      <c r="G12" s="1">
        <v>1734</v>
      </c>
      <c r="H12" s="1">
        <v>2068</v>
      </c>
      <c r="I12" s="1">
        <v>2418</v>
      </c>
      <c r="J12" s="1">
        <v>2848</v>
      </c>
      <c r="K12" s="1">
        <v>3257</v>
      </c>
      <c r="L12" s="1">
        <v>3723</v>
      </c>
      <c r="M12" s="1">
        <v>4032</v>
      </c>
      <c r="N12" s="1">
        <v>3977</v>
      </c>
    </row>
    <row r="13" spans="1:14" x14ac:dyDescent="0.3">
      <c r="A13" s="7" t="s">
        <v>65</v>
      </c>
      <c r="B13" s="1">
        <v>448</v>
      </c>
      <c r="C13" s="1">
        <v>387</v>
      </c>
      <c r="D13" s="1">
        <v>338</v>
      </c>
      <c r="E13" s="1">
        <v>359</v>
      </c>
      <c r="F13" s="1">
        <v>363</v>
      </c>
      <c r="G13" s="1">
        <v>391</v>
      </c>
      <c r="H13" s="1">
        <v>551</v>
      </c>
      <c r="I13" s="1">
        <v>654</v>
      </c>
      <c r="J13" s="1">
        <v>761</v>
      </c>
      <c r="K13" s="1">
        <v>860</v>
      </c>
      <c r="L13" s="1">
        <v>961</v>
      </c>
      <c r="M13" s="1">
        <v>963</v>
      </c>
      <c r="N13" s="1">
        <v>964</v>
      </c>
    </row>
    <row r="14" spans="1:14" x14ac:dyDescent="0.3">
      <c r="A14" s="10" t="s">
        <v>16</v>
      </c>
      <c r="B14" s="5">
        <v>10617</v>
      </c>
      <c r="C14" s="5">
        <v>10746</v>
      </c>
      <c r="D14" s="5">
        <v>10738</v>
      </c>
      <c r="E14" s="5">
        <v>10833</v>
      </c>
      <c r="F14" s="5">
        <v>10944</v>
      </c>
      <c r="G14" s="5">
        <v>11295</v>
      </c>
      <c r="H14" s="5">
        <v>12049</v>
      </c>
      <c r="I14" s="5">
        <v>12902</v>
      </c>
      <c r="J14" s="5">
        <v>13905</v>
      </c>
      <c r="K14" s="5">
        <v>15090</v>
      </c>
      <c r="L14" s="5">
        <v>15933</v>
      </c>
      <c r="M14" s="5">
        <v>16302</v>
      </c>
      <c r="N14" s="5">
        <v>16604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0.52837130324041304</v>
      </c>
      <c r="C19" s="2">
        <v>0.52617230098146095</v>
      </c>
      <c r="D19" s="2">
        <v>0.50911812738160001</v>
      </c>
      <c r="E19" s="2">
        <v>0.47751750134625698</v>
      </c>
      <c r="F19" s="2">
        <v>0.43690095846645399</v>
      </c>
      <c r="G19" s="2">
        <v>0.41531892871005299</v>
      </c>
      <c r="H19" s="2">
        <v>0.38924838227974101</v>
      </c>
      <c r="I19" s="2">
        <v>0.35958288385472897</v>
      </c>
      <c r="J19" s="2">
        <v>0.33673118772191002</v>
      </c>
      <c r="K19" s="2">
        <v>0.303711672942442</v>
      </c>
      <c r="L19" s="2">
        <v>0.27263289036544902</v>
      </c>
      <c r="M19" s="2">
        <v>0.25939965167503298</v>
      </c>
      <c r="N19" s="2">
        <v>0.27134420978881002</v>
      </c>
    </row>
    <row r="20" spans="1:15" x14ac:dyDescent="0.3">
      <c r="A20" s="8" t="s">
        <v>61</v>
      </c>
      <c r="B20" s="2">
        <v>0.41177302957407702</v>
      </c>
      <c r="C20" s="2">
        <v>0.41616684841875701</v>
      </c>
      <c r="D20" s="2">
        <v>0.43576483396842702</v>
      </c>
      <c r="E20" s="2">
        <v>0.46688206785137298</v>
      </c>
      <c r="F20" s="2">
        <v>0.50519169329073499</v>
      </c>
      <c r="G20" s="2">
        <v>0.51520248415060199</v>
      </c>
      <c r="H20" s="2">
        <v>0.52762568442010904</v>
      </c>
      <c r="I20" s="2">
        <v>0.54309001558192505</v>
      </c>
      <c r="J20" s="2">
        <v>0.55320123697170998</v>
      </c>
      <c r="K20" s="2">
        <v>0.57783754706831603</v>
      </c>
      <c r="L20" s="2">
        <v>0.60049833887043202</v>
      </c>
      <c r="M20" s="2">
        <v>0.616740088105727</v>
      </c>
      <c r="N20" s="2">
        <v>0.60944850365328795</v>
      </c>
    </row>
    <row r="21" spans="1:15" x14ac:dyDescent="0.3">
      <c r="A21" s="8" t="s">
        <v>62</v>
      </c>
      <c r="B21" s="2">
        <v>5.9855667185510102E-2</v>
      </c>
      <c r="C21" s="2">
        <v>5.7660850599781897E-2</v>
      </c>
      <c r="D21" s="2">
        <v>5.5117038649972798E-2</v>
      </c>
      <c r="E21" s="2">
        <v>5.5600430802369399E-2</v>
      </c>
      <c r="F21" s="2">
        <v>5.7907348242811497E-2</v>
      </c>
      <c r="G21" s="2">
        <v>6.9478587139345294E-2</v>
      </c>
      <c r="H21" s="2">
        <v>8.3125933300149293E-2</v>
      </c>
      <c r="I21" s="2">
        <v>9.7327100563346494E-2</v>
      </c>
      <c r="J21" s="2">
        <v>0.11006757530638001</v>
      </c>
      <c r="K21" s="2">
        <v>0.118450779989242</v>
      </c>
      <c r="L21" s="2">
        <v>0.12686877076412001</v>
      </c>
      <c r="M21" s="2">
        <v>0.12386026021924</v>
      </c>
      <c r="N21" s="2">
        <v>0.119207286557902</v>
      </c>
    </row>
    <row r="22" spans="1:15" x14ac:dyDescent="0.3">
      <c r="A22" s="8" t="s">
        <v>63</v>
      </c>
      <c r="B22" s="2">
        <v>0.39971830985915502</v>
      </c>
      <c r="C22" s="2">
        <v>0.42551319648093799</v>
      </c>
      <c r="D22" s="2">
        <v>0.43510324483775797</v>
      </c>
      <c r="E22" s="2">
        <v>0.43700440528634399</v>
      </c>
      <c r="F22" s="2">
        <v>0.42453379953379999</v>
      </c>
      <c r="G22" s="2">
        <v>0.404094223219293</v>
      </c>
      <c r="H22" s="2">
        <v>0.34737104410665298</v>
      </c>
      <c r="I22" s="2">
        <v>0.32616801930247902</v>
      </c>
      <c r="J22" s="2">
        <v>0.302473908001546</v>
      </c>
      <c r="K22" s="2">
        <v>0.28955996548748902</v>
      </c>
      <c r="L22" s="2">
        <v>0.25662593239168402</v>
      </c>
      <c r="M22" s="2">
        <v>0.23635529735514399</v>
      </c>
      <c r="N22" s="2">
        <v>0.25283532436110701</v>
      </c>
    </row>
    <row r="23" spans="1:15" x14ac:dyDescent="0.3">
      <c r="A23" s="8" t="s">
        <v>64</v>
      </c>
      <c r="B23" s="2">
        <v>0.47408450704225402</v>
      </c>
      <c r="C23" s="2">
        <v>0.46099706744868002</v>
      </c>
      <c r="D23" s="2">
        <v>0.465191740412979</v>
      </c>
      <c r="E23" s="2">
        <v>0.45756240822320099</v>
      </c>
      <c r="F23" s="2">
        <v>0.46969696969697</v>
      </c>
      <c r="G23" s="2">
        <v>0.48625911385305698</v>
      </c>
      <c r="H23" s="2">
        <v>0.51532519312235203</v>
      </c>
      <c r="I23" s="2">
        <v>0.53037946918183798</v>
      </c>
      <c r="J23" s="2">
        <v>0.55044453034402796</v>
      </c>
      <c r="K23" s="2">
        <v>0.56203623813632397</v>
      </c>
      <c r="L23" s="2">
        <v>0.59085859387398798</v>
      </c>
      <c r="M23" s="2">
        <v>0.616419507720532</v>
      </c>
      <c r="N23" s="2">
        <v>0.60139119915318295</v>
      </c>
    </row>
    <row r="24" spans="1:15" x14ac:dyDescent="0.3">
      <c r="A24" s="8" t="s">
        <v>65</v>
      </c>
      <c r="B24" s="2">
        <v>0.12619718309859199</v>
      </c>
      <c r="C24" s="2">
        <v>0.113489736070381</v>
      </c>
      <c r="D24" s="2">
        <v>9.9705014749262494E-2</v>
      </c>
      <c r="E24" s="2">
        <v>0.10543318649045499</v>
      </c>
      <c r="F24" s="2">
        <v>0.105769230769231</v>
      </c>
      <c r="G24" s="2">
        <v>0.10964666292765</v>
      </c>
      <c r="H24" s="2">
        <v>0.13730376277099399</v>
      </c>
      <c r="I24" s="2">
        <v>0.143452511515683</v>
      </c>
      <c r="J24" s="2">
        <v>0.14708156165442601</v>
      </c>
      <c r="K24" s="2">
        <v>0.148403796376186</v>
      </c>
      <c r="L24" s="2">
        <v>0.152515473734328</v>
      </c>
      <c r="M24" s="2">
        <v>0.14722519492432401</v>
      </c>
      <c r="N24" s="2">
        <v>0.14577347648571001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3.3743974290305297E-2</v>
      </c>
      <c r="C29" s="2">
        <v>-3.0829015544041501E-2</v>
      </c>
      <c r="D29" s="2">
        <v>-5.1857792034215401E-2</v>
      </c>
      <c r="E29" s="2">
        <v>-7.4711023400056406E-2</v>
      </c>
      <c r="F29" s="2">
        <v>-2.19378427787934E-2</v>
      </c>
      <c r="G29" s="2">
        <v>-2.55451713395639E-2</v>
      </c>
      <c r="H29" s="2">
        <v>-4.0920716112532E-2</v>
      </c>
      <c r="I29" s="2">
        <v>-0.02</v>
      </c>
      <c r="J29" s="2">
        <v>-3.9795918367346902E-2</v>
      </c>
      <c r="K29" s="2">
        <v>-6.9783917817924201E-2</v>
      </c>
      <c r="L29" s="2">
        <v>-3.5795887281035797E-2</v>
      </c>
      <c r="M29" s="2">
        <v>7.0695102685623998E-2</v>
      </c>
      <c r="N29" s="3">
        <v>-7.7891156462585001E-2</v>
      </c>
      <c r="O29" s="3">
        <v>-0.27396893411890699</v>
      </c>
    </row>
    <row r="30" spans="1:15" x14ac:dyDescent="0.3">
      <c r="A30" s="8" t="s">
        <v>61</v>
      </c>
      <c r="B30" s="2">
        <v>4.9140893470790398E-2</v>
      </c>
      <c r="C30" s="2">
        <v>4.8804454634785499E-2</v>
      </c>
      <c r="D30" s="2">
        <v>8.30730793254216E-2</v>
      </c>
      <c r="E30" s="2">
        <v>9.4290657439446396E-2</v>
      </c>
      <c r="F30" s="2">
        <v>4.9275362318840603E-2</v>
      </c>
      <c r="G30" s="2">
        <v>6.4791562029131097E-2</v>
      </c>
      <c r="H30" s="2">
        <v>6.8632075471698098E-2</v>
      </c>
      <c r="I30" s="2">
        <v>6.5989847715736002E-2</v>
      </c>
      <c r="J30" s="2">
        <v>0.112008281573499</v>
      </c>
      <c r="K30" s="2">
        <v>7.6894433066468093E-2</v>
      </c>
      <c r="L30" s="2">
        <v>4.0802213001383099E-2</v>
      </c>
      <c r="M30" s="2">
        <v>1.1461794019933601E-2</v>
      </c>
      <c r="N30" s="3">
        <v>0.26066252587991701</v>
      </c>
      <c r="O30" s="3">
        <v>1.0924398625429601</v>
      </c>
    </row>
    <row r="31" spans="1:15" x14ac:dyDescent="0.3">
      <c r="A31" s="8" t="s">
        <v>62</v>
      </c>
      <c r="B31" s="2">
        <v>0</v>
      </c>
      <c r="C31" s="2">
        <v>-4.2553191489361701E-2</v>
      </c>
      <c r="D31" s="2">
        <v>1.97530864197531E-2</v>
      </c>
      <c r="E31" s="2">
        <v>5.32687651331719E-2</v>
      </c>
      <c r="F31" s="2">
        <v>0.23448275862069001</v>
      </c>
      <c r="G31" s="2">
        <v>0.24394785847299799</v>
      </c>
      <c r="H31" s="2">
        <v>0.215568862275449</v>
      </c>
      <c r="I31" s="2">
        <v>0.183497536945813</v>
      </c>
      <c r="J31" s="2">
        <v>0.14568158168574399</v>
      </c>
      <c r="K31" s="2">
        <v>0.109900090826521</v>
      </c>
      <c r="L31" s="2">
        <v>-1.0638297872340399E-2</v>
      </c>
      <c r="M31" s="2">
        <v>-1.4888337468982601E-2</v>
      </c>
      <c r="N31" s="3">
        <v>0.239334027055151</v>
      </c>
      <c r="O31" s="3">
        <v>1.8156028368794299</v>
      </c>
    </row>
    <row r="32" spans="1:15" x14ac:dyDescent="0.3">
      <c r="A32" s="8" t="s">
        <v>63</v>
      </c>
      <c r="B32" s="2">
        <v>2.2551092318534201E-2</v>
      </c>
      <c r="C32" s="2">
        <v>1.65403170227429E-2</v>
      </c>
      <c r="D32" s="2">
        <v>8.8135593220338999E-3</v>
      </c>
      <c r="E32" s="2">
        <v>-2.0833333333333301E-2</v>
      </c>
      <c r="F32" s="2">
        <v>-1.09814687714482E-2</v>
      </c>
      <c r="G32" s="2">
        <v>-3.2616238723109002E-2</v>
      </c>
      <c r="H32" s="2">
        <v>6.6714490674318505E-2</v>
      </c>
      <c r="I32" s="2">
        <v>5.2454606590450599E-2</v>
      </c>
      <c r="J32" s="2">
        <v>7.2204472843450496E-2</v>
      </c>
      <c r="K32" s="2">
        <v>-3.6352800953516097E-2</v>
      </c>
      <c r="L32" s="2">
        <v>-4.3908472479901102E-2</v>
      </c>
      <c r="M32" s="2">
        <v>8.1500646830530404E-2</v>
      </c>
      <c r="N32" s="3">
        <v>6.8370607028753999E-2</v>
      </c>
      <c r="O32" s="3">
        <v>0.178294573643411</v>
      </c>
    </row>
    <row r="33" spans="1:15" x14ac:dyDescent="0.3">
      <c r="A33" s="8" t="s">
        <v>64</v>
      </c>
      <c r="B33" s="2">
        <v>-6.5953654188948302E-2</v>
      </c>
      <c r="C33" s="2">
        <v>3.1806615776081401E-3</v>
      </c>
      <c r="D33" s="2">
        <v>-1.20481927710843E-2</v>
      </c>
      <c r="E33" s="2">
        <v>3.4659820282413399E-2</v>
      </c>
      <c r="F33" s="2">
        <v>7.5682382133995002E-2</v>
      </c>
      <c r="G33" s="2">
        <v>0.19261822376009199</v>
      </c>
      <c r="H33" s="2">
        <v>0.169245647969052</v>
      </c>
      <c r="I33" s="2">
        <v>0.17783291976840401</v>
      </c>
      <c r="J33" s="2">
        <v>0.143609550561798</v>
      </c>
      <c r="K33" s="2">
        <v>0.143076450721523</v>
      </c>
      <c r="L33" s="2">
        <v>8.2997582594681693E-2</v>
      </c>
      <c r="M33" s="2">
        <v>-1.3640873015873E-2</v>
      </c>
      <c r="N33" s="3">
        <v>0.39641853932584298</v>
      </c>
      <c r="O33" s="3">
        <v>1.3630421865716</v>
      </c>
    </row>
    <row r="34" spans="1:15" x14ac:dyDescent="0.3">
      <c r="A34" s="8" t="s">
        <v>65</v>
      </c>
      <c r="B34" s="2">
        <v>-0.136160714285714</v>
      </c>
      <c r="C34" s="2">
        <v>-0.12661498708010299</v>
      </c>
      <c r="D34" s="2">
        <v>6.2130177514792898E-2</v>
      </c>
      <c r="E34" s="2">
        <v>1.1142061281337001E-2</v>
      </c>
      <c r="F34" s="2">
        <v>7.7134986225895305E-2</v>
      </c>
      <c r="G34" s="2">
        <v>0.40920716112532002</v>
      </c>
      <c r="H34" s="2">
        <v>0.18693284936479099</v>
      </c>
      <c r="I34" s="2">
        <v>0.163608562691131</v>
      </c>
      <c r="J34" s="2">
        <v>0.13009198423127499</v>
      </c>
      <c r="K34" s="2">
        <v>0.117441860465116</v>
      </c>
      <c r="L34" s="2">
        <v>2.08116545265349E-3</v>
      </c>
      <c r="M34" s="2">
        <v>1.0384215991692601E-3</v>
      </c>
      <c r="N34" s="3">
        <v>0.26675427069645202</v>
      </c>
      <c r="O34" s="3">
        <v>1.15178571428571</v>
      </c>
    </row>
    <row r="35" spans="1:15" x14ac:dyDescent="0.3">
      <c r="A35" s="11" t="s">
        <v>16</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5.5864811133200798E-2</v>
      </c>
      <c r="L35" s="3">
        <v>2.3159480323856101E-2</v>
      </c>
      <c r="M35" s="3">
        <v>1.8525334314808E-2</v>
      </c>
      <c r="N35" s="3">
        <v>0.19410284070478201</v>
      </c>
      <c r="O35" s="3">
        <v>0.56390694169727795</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157</v>
      </c>
    </row>
    <row r="2" spans="1:14" ht="15.6" x14ac:dyDescent="0.3">
      <c r="A2" s="12" t="s">
        <v>152</v>
      </c>
    </row>
    <row r="3" spans="1:14" ht="15.6" x14ac:dyDescent="0.3">
      <c r="A3" s="12" t="s">
        <v>47</v>
      </c>
    </row>
    <row r="4" spans="1:14" ht="15.6" x14ac:dyDescent="0.3">
      <c r="A4" s="12" t="s">
        <v>59</v>
      </c>
    </row>
    <row r="5" spans="1:14" x14ac:dyDescent="0.3">
      <c r="A5" s="16" t="str">
        <f>HYPERLINK("#'Table of contents'!A49",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5688</v>
      </c>
      <c r="C8" s="1">
        <v>6098</v>
      </c>
      <c r="D8" s="1">
        <v>6223</v>
      </c>
      <c r="E8" s="1">
        <v>6265</v>
      </c>
      <c r="F8" s="1">
        <v>6189</v>
      </c>
      <c r="G8" s="1">
        <v>6189</v>
      </c>
      <c r="H8" s="1">
        <v>6133</v>
      </c>
      <c r="I8" s="1">
        <v>5920</v>
      </c>
      <c r="J8" s="1">
        <v>5754</v>
      </c>
      <c r="K8" s="1">
        <v>5653</v>
      </c>
      <c r="L8" s="1">
        <v>5409</v>
      </c>
      <c r="M8" s="1">
        <v>5109</v>
      </c>
      <c r="N8" s="1">
        <v>5112</v>
      </c>
    </row>
    <row r="9" spans="1:14" x14ac:dyDescent="0.3">
      <c r="A9" s="7" t="s">
        <v>69</v>
      </c>
      <c r="B9" s="1">
        <v>1379</v>
      </c>
      <c r="C9" s="1">
        <v>1238</v>
      </c>
      <c r="D9" s="1">
        <v>1125</v>
      </c>
      <c r="E9" s="1">
        <v>1163</v>
      </c>
      <c r="F9" s="1">
        <v>1323</v>
      </c>
      <c r="G9" s="1">
        <v>1540</v>
      </c>
      <c r="H9" s="1">
        <v>1903</v>
      </c>
      <c r="I9" s="1">
        <v>2423</v>
      </c>
      <c r="J9" s="1">
        <v>2977</v>
      </c>
      <c r="K9" s="1">
        <v>3642</v>
      </c>
      <c r="L9" s="1">
        <v>4223</v>
      </c>
      <c r="M9" s="1">
        <v>4652</v>
      </c>
      <c r="N9" s="1">
        <v>4879</v>
      </c>
    </row>
    <row r="10" spans="1:14" x14ac:dyDescent="0.3">
      <c r="A10" s="7" t="s">
        <v>70</v>
      </c>
      <c r="B10" s="1">
        <v>2489</v>
      </c>
      <c r="C10" s="1">
        <v>2654</v>
      </c>
      <c r="D10" s="1">
        <v>2733</v>
      </c>
      <c r="E10" s="1">
        <v>2729</v>
      </c>
      <c r="F10" s="1">
        <v>2649</v>
      </c>
      <c r="G10" s="1">
        <v>2591</v>
      </c>
      <c r="H10" s="1">
        <v>2619</v>
      </c>
      <c r="I10" s="1">
        <v>2658</v>
      </c>
      <c r="J10" s="1">
        <v>2721</v>
      </c>
      <c r="K10" s="1">
        <v>2799</v>
      </c>
      <c r="L10" s="1">
        <v>2739</v>
      </c>
      <c r="M10" s="1">
        <v>2688</v>
      </c>
      <c r="N10" s="1">
        <v>2724</v>
      </c>
    </row>
    <row r="11" spans="1:14" x14ac:dyDescent="0.3">
      <c r="A11" s="7" t="s">
        <v>71</v>
      </c>
      <c r="B11" s="1">
        <v>1061</v>
      </c>
      <c r="C11" s="1">
        <v>756</v>
      </c>
      <c r="D11" s="1">
        <v>657</v>
      </c>
      <c r="E11" s="1">
        <v>676</v>
      </c>
      <c r="F11" s="1">
        <v>783</v>
      </c>
      <c r="G11" s="1">
        <v>975</v>
      </c>
      <c r="H11" s="1">
        <v>1394</v>
      </c>
      <c r="I11" s="1">
        <v>1901</v>
      </c>
      <c r="J11" s="1">
        <v>2453</v>
      </c>
      <c r="K11" s="1">
        <v>2996</v>
      </c>
      <c r="L11" s="1">
        <v>3562</v>
      </c>
      <c r="M11" s="1">
        <v>3853</v>
      </c>
      <c r="N11" s="1">
        <v>3889</v>
      </c>
    </row>
    <row r="12" spans="1:14" x14ac:dyDescent="0.3">
      <c r="A12" s="10" t="s">
        <v>16</v>
      </c>
      <c r="B12" s="5">
        <v>10617</v>
      </c>
      <c r="C12" s="5">
        <v>10746</v>
      </c>
      <c r="D12" s="5">
        <v>10738</v>
      </c>
      <c r="E12" s="5">
        <v>10833</v>
      </c>
      <c r="F12" s="5">
        <v>10944</v>
      </c>
      <c r="G12" s="5">
        <v>11295</v>
      </c>
      <c r="H12" s="5">
        <v>12049</v>
      </c>
      <c r="I12" s="5">
        <v>12902</v>
      </c>
      <c r="J12" s="5">
        <v>13905</v>
      </c>
      <c r="K12" s="5">
        <v>15090</v>
      </c>
      <c r="L12" s="5">
        <v>15933</v>
      </c>
      <c r="M12" s="5">
        <v>16302</v>
      </c>
      <c r="N12" s="5">
        <v>16604</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0.80486769492005095</v>
      </c>
      <c r="C17" s="2">
        <v>0.83124318429661903</v>
      </c>
      <c r="D17" s="2">
        <v>0.84689711486118702</v>
      </c>
      <c r="E17" s="2">
        <v>0.84343026386645104</v>
      </c>
      <c r="F17" s="2">
        <v>0.82388178913737997</v>
      </c>
      <c r="G17" s="2">
        <v>0.80075042049424205</v>
      </c>
      <c r="H17" s="2">
        <v>0.76319064211050303</v>
      </c>
      <c r="I17" s="2">
        <v>0.70957689080666397</v>
      </c>
      <c r="J17" s="2">
        <v>0.65903103882716796</v>
      </c>
      <c r="K17" s="2">
        <v>0.60817643894566997</v>
      </c>
      <c r="L17" s="2">
        <v>0.56156561461793997</v>
      </c>
      <c r="M17" s="2">
        <v>0.52340948673291698</v>
      </c>
      <c r="N17" s="2">
        <v>0.51166049444500095</v>
      </c>
    </row>
    <row r="18" spans="1:15" x14ac:dyDescent="0.3">
      <c r="A18" s="8" t="s">
        <v>69</v>
      </c>
      <c r="B18" s="2">
        <v>0.195132305079949</v>
      </c>
      <c r="C18" s="2">
        <v>0.168756815703381</v>
      </c>
      <c r="D18" s="2">
        <v>0.15310288513881301</v>
      </c>
      <c r="E18" s="2">
        <v>0.15656973613354899</v>
      </c>
      <c r="F18" s="2">
        <v>0.17611821086262</v>
      </c>
      <c r="G18" s="2">
        <v>0.199249579505758</v>
      </c>
      <c r="H18" s="2">
        <v>0.236809357889497</v>
      </c>
      <c r="I18" s="2">
        <v>0.29042310919333603</v>
      </c>
      <c r="J18" s="2">
        <v>0.34096896117283199</v>
      </c>
      <c r="K18" s="2">
        <v>0.39182356105433003</v>
      </c>
      <c r="L18" s="2">
        <v>0.43843438538205998</v>
      </c>
      <c r="M18" s="2">
        <v>0.47659051326708302</v>
      </c>
      <c r="N18" s="2">
        <v>0.488339505554999</v>
      </c>
    </row>
    <row r="19" spans="1:15" x14ac:dyDescent="0.3">
      <c r="A19" s="8" t="s">
        <v>70</v>
      </c>
      <c r="B19" s="2">
        <v>0.70112676056337997</v>
      </c>
      <c r="C19" s="2">
        <v>0.77829912023460401</v>
      </c>
      <c r="D19" s="2">
        <v>0.80619469026548696</v>
      </c>
      <c r="E19" s="2">
        <v>0.80146842878120395</v>
      </c>
      <c r="F19" s="2">
        <v>0.77185314685314699</v>
      </c>
      <c r="G19" s="2">
        <v>0.72658440830061699</v>
      </c>
      <c r="H19" s="2">
        <v>0.65262895589334702</v>
      </c>
      <c r="I19" s="2">
        <v>0.58302259267383205</v>
      </c>
      <c r="J19" s="2">
        <v>0.52589872439118701</v>
      </c>
      <c r="K19" s="2">
        <v>0.48300258843830901</v>
      </c>
      <c r="L19" s="2">
        <v>0.43469290588795401</v>
      </c>
      <c r="M19" s="2">
        <v>0.410946338480355</v>
      </c>
      <c r="N19" s="2">
        <v>0.41191592318161202</v>
      </c>
    </row>
    <row r="20" spans="1:15" x14ac:dyDescent="0.3">
      <c r="A20" s="8" t="s">
        <v>71</v>
      </c>
      <c r="B20" s="2">
        <v>0.29887323943661998</v>
      </c>
      <c r="C20" s="2">
        <v>0.22170087976539599</v>
      </c>
      <c r="D20" s="2">
        <v>0.19380530973451299</v>
      </c>
      <c r="E20" s="2">
        <v>0.198531571218796</v>
      </c>
      <c r="F20" s="2">
        <v>0.22814685314685301</v>
      </c>
      <c r="G20" s="2">
        <v>0.27341559169938301</v>
      </c>
      <c r="H20" s="2">
        <v>0.34737104410665298</v>
      </c>
      <c r="I20" s="2">
        <v>0.416977407326168</v>
      </c>
      <c r="J20" s="2">
        <v>0.47410127560881299</v>
      </c>
      <c r="K20" s="2">
        <v>0.51699741156169099</v>
      </c>
      <c r="L20" s="2">
        <v>0.56530709411204605</v>
      </c>
      <c r="M20" s="2">
        <v>0.589053661519645</v>
      </c>
      <c r="N20" s="2">
        <v>0.58808407681838804</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7.2081575246132207E-2</v>
      </c>
      <c r="C25" s="2">
        <v>2.04985241062643E-2</v>
      </c>
      <c r="D25" s="2">
        <v>6.7491563554555696E-3</v>
      </c>
      <c r="E25" s="2">
        <v>-1.2130885873902601E-2</v>
      </c>
      <c r="F25" s="2">
        <v>0</v>
      </c>
      <c r="G25" s="2">
        <v>-9.04831152043949E-3</v>
      </c>
      <c r="H25" s="2">
        <v>-3.4730148377629201E-2</v>
      </c>
      <c r="I25" s="2">
        <v>-2.80405405405405E-2</v>
      </c>
      <c r="J25" s="2">
        <v>-1.7553006604101501E-2</v>
      </c>
      <c r="K25" s="2">
        <v>-4.31629223421192E-2</v>
      </c>
      <c r="L25" s="2">
        <v>-5.5463117027176899E-2</v>
      </c>
      <c r="M25" s="2">
        <v>5.87199060481503E-4</v>
      </c>
      <c r="N25" s="3">
        <v>-0.11157455683003099</v>
      </c>
      <c r="O25" s="3">
        <v>-0.10126582278481</v>
      </c>
    </row>
    <row r="26" spans="1:15" x14ac:dyDescent="0.3">
      <c r="A26" s="8" t="s">
        <v>69</v>
      </c>
      <c r="B26" s="2">
        <v>-0.102248005801305</v>
      </c>
      <c r="C26" s="2">
        <v>-9.1276252019386106E-2</v>
      </c>
      <c r="D26" s="2">
        <v>3.3777777777777802E-2</v>
      </c>
      <c r="E26" s="2">
        <v>0.13757523645743799</v>
      </c>
      <c r="F26" s="2">
        <v>0.16402116402116401</v>
      </c>
      <c r="G26" s="2">
        <v>0.23571428571428599</v>
      </c>
      <c r="H26" s="2">
        <v>0.27325275880189198</v>
      </c>
      <c r="I26" s="2">
        <v>0.22864217911679699</v>
      </c>
      <c r="J26" s="2">
        <v>0.22337924084649</v>
      </c>
      <c r="K26" s="2">
        <v>0.15952773201537601</v>
      </c>
      <c r="L26" s="2">
        <v>0.101586549846081</v>
      </c>
      <c r="M26" s="2">
        <v>4.8796216680997401E-2</v>
      </c>
      <c r="N26" s="3">
        <v>0.63889821968424598</v>
      </c>
      <c r="O26" s="3">
        <v>2.53807106598985</v>
      </c>
    </row>
    <row r="27" spans="1:15" x14ac:dyDescent="0.3">
      <c r="A27" s="8" t="s">
        <v>70</v>
      </c>
      <c r="B27" s="2">
        <v>6.6291683406990806E-2</v>
      </c>
      <c r="C27" s="2">
        <v>2.9766390354182399E-2</v>
      </c>
      <c r="D27" s="2">
        <v>-1.46359312111233E-3</v>
      </c>
      <c r="E27" s="2">
        <v>-2.9314767314034401E-2</v>
      </c>
      <c r="F27" s="2">
        <v>-2.1895054737636799E-2</v>
      </c>
      <c r="G27" s="2">
        <v>1.08066383635662E-2</v>
      </c>
      <c r="H27" s="2">
        <v>1.48911798396334E-2</v>
      </c>
      <c r="I27" s="2">
        <v>2.3702031602708801E-2</v>
      </c>
      <c r="J27" s="2">
        <v>2.8665931642778399E-2</v>
      </c>
      <c r="K27" s="2">
        <v>-2.1436227224008599E-2</v>
      </c>
      <c r="L27" s="2">
        <v>-1.8619934282584901E-2</v>
      </c>
      <c r="M27" s="2">
        <v>1.33928571428571E-2</v>
      </c>
      <c r="N27" s="3">
        <v>1.10253583241455E-3</v>
      </c>
      <c r="O27" s="3">
        <v>9.4415427882683797E-2</v>
      </c>
    </row>
    <row r="28" spans="1:15" x14ac:dyDescent="0.3">
      <c r="A28" s="8" t="s">
        <v>71</v>
      </c>
      <c r="B28" s="2">
        <v>-0.28746465598491999</v>
      </c>
      <c r="C28" s="2">
        <v>-0.13095238095238099</v>
      </c>
      <c r="D28" s="2">
        <v>2.8919330289193301E-2</v>
      </c>
      <c r="E28" s="2">
        <v>0.158284023668639</v>
      </c>
      <c r="F28" s="2">
        <v>0.24521072796934901</v>
      </c>
      <c r="G28" s="2">
        <v>0.42974358974359</v>
      </c>
      <c r="H28" s="2">
        <v>0.36370157819225302</v>
      </c>
      <c r="I28" s="2">
        <v>0.29037348763808501</v>
      </c>
      <c r="J28" s="2">
        <v>0.22136159804321201</v>
      </c>
      <c r="K28" s="2">
        <v>0.18891855807743699</v>
      </c>
      <c r="L28" s="2">
        <v>8.1695676586187496E-2</v>
      </c>
      <c r="M28" s="2">
        <v>9.3433688035297197E-3</v>
      </c>
      <c r="N28" s="3">
        <v>0.58540562576437005</v>
      </c>
      <c r="O28" s="3">
        <v>2.66540999057493</v>
      </c>
    </row>
    <row r="29" spans="1:15" x14ac:dyDescent="0.3">
      <c r="A29" s="11" t="s">
        <v>16</v>
      </c>
      <c r="B29" s="3">
        <v>1.2150324950551E-2</v>
      </c>
      <c r="C29" s="3">
        <v>-7.4446305602084498E-4</v>
      </c>
      <c r="D29" s="3">
        <v>8.8470851182715603E-3</v>
      </c>
      <c r="E29" s="3">
        <v>1.0246469122126799E-2</v>
      </c>
      <c r="F29" s="3">
        <v>3.2072368421052599E-2</v>
      </c>
      <c r="G29" s="3">
        <v>6.6755201416555998E-2</v>
      </c>
      <c r="H29" s="3">
        <v>7.0794256784795395E-2</v>
      </c>
      <c r="I29" s="3">
        <v>7.7739885289102501E-2</v>
      </c>
      <c r="J29" s="3">
        <v>8.5221143473570696E-2</v>
      </c>
      <c r="K29" s="3">
        <v>5.5864811133200798E-2</v>
      </c>
      <c r="L29" s="3">
        <v>2.3159480323856101E-2</v>
      </c>
      <c r="M29" s="3">
        <v>1.8525334314808E-2</v>
      </c>
      <c r="N29" s="3">
        <v>0.19410284070478201</v>
      </c>
      <c r="O29" s="3">
        <v>0.56390694169727795</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0"/>
  <sheetViews>
    <sheetView showGridLines="0" zoomScaleNormal="100" workbookViewId="0">
      <selection activeCell="A5" sqref="A5"/>
    </sheetView>
  </sheetViews>
  <sheetFormatPr defaultColWidth="11.5546875" defaultRowHeight="13.8" x14ac:dyDescent="0.3"/>
  <cols>
    <col min="1" max="1" width="30.6640625" customWidth="1"/>
    <col min="2" max="15" width="10.5546875" customWidth="1"/>
  </cols>
  <sheetData>
    <row r="1" spans="1:14" ht="15.6" x14ac:dyDescent="0.3">
      <c r="A1" s="12" t="s">
        <v>54</v>
      </c>
    </row>
    <row r="2" spans="1:14" ht="15.6" x14ac:dyDescent="0.3">
      <c r="A2" s="12" t="s">
        <v>32</v>
      </c>
    </row>
    <row r="3" spans="1:14" ht="15.6" x14ac:dyDescent="0.3">
      <c r="A3" s="12" t="s">
        <v>55</v>
      </c>
    </row>
    <row r="4" spans="1:14" x14ac:dyDescent="0.3">
      <c r="A4" s="15"/>
    </row>
    <row r="5" spans="1:14" x14ac:dyDescent="0.3">
      <c r="A5" s="16" t="str">
        <f>HYPERLINK("#'Table of contents'!A5",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16456</v>
      </c>
      <c r="C8" s="1">
        <v>15395</v>
      </c>
      <c r="D8" s="1">
        <v>14990</v>
      </c>
      <c r="E8" s="1">
        <v>14943</v>
      </c>
      <c r="F8" s="1">
        <v>15065</v>
      </c>
      <c r="G8" s="1">
        <v>15115</v>
      </c>
      <c r="H8" s="1">
        <v>16174</v>
      </c>
      <c r="I8" s="1">
        <v>17196</v>
      </c>
      <c r="J8" s="1">
        <v>18299</v>
      </c>
      <c r="K8" s="1">
        <v>20093</v>
      </c>
      <c r="L8" s="1">
        <v>21536</v>
      </c>
      <c r="M8" s="1">
        <v>23204</v>
      </c>
      <c r="N8" s="1">
        <v>24946</v>
      </c>
    </row>
    <row r="9" spans="1:14" x14ac:dyDescent="0.3">
      <c r="A9" s="7" t="s">
        <v>49</v>
      </c>
      <c r="B9" s="1">
        <v>2059</v>
      </c>
      <c r="C9" s="1">
        <v>2030</v>
      </c>
      <c r="D9" s="1">
        <v>2023</v>
      </c>
      <c r="E9" s="1">
        <v>2091</v>
      </c>
      <c r="F9" s="1">
        <v>2306</v>
      </c>
      <c r="G9" s="1">
        <v>2537</v>
      </c>
      <c r="H9" s="1">
        <v>3000</v>
      </c>
      <c r="I9" s="1">
        <v>3569</v>
      </c>
      <c r="J9" s="1">
        <v>4258</v>
      </c>
      <c r="K9" s="1">
        <v>4952</v>
      </c>
      <c r="L9" s="1">
        <v>5572</v>
      </c>
      <c r="M9" s="1">
        <v>6229</v>
      </c>
      <c r="N9" s="1">
        <v>6892</v>
      </c>
    </row>
    <row r="10" spans="1:14" x14ac:dyDescent="0.3">
      <c r="A10" s="7" t="s">
        <v>50</v>
      </c>
      <c r="B10" s="1">
        <v>1764</v>
      </c>
      <c r="C10" s="1">
        <v>1827</v>
      </c>
      <c r="D10" s="1">
        <v>1921</v>
      </c>
      <c r="E10" s="1">
        <v>2060</v>
      </c>
      <c r="F10" s="1">
        <v>2083</v>
      </c>
      <c r="G10" s="1">
        <v>2060</v>
      </c>
      <c r="H10" s="1">
        <v>2223</v>
      </c>
      <c r="I10" s="1">
        <v>2319</v>
      </c>
      <c r="J10" s="1">
        <v>2448</v>
      </c>
      <c r="K10" s="1">
        <v>2592</v>
      </c>
      <c r="L10" s="1">
        <v>2705</v>
      </c>
      <c r="M10" s="1">
        <v>2873</v>
      </c>
      <c r="N10" s="1">
        <v>3032</v>
      </c>
    </row>
    <row r="11" spans="1:14" x14ac:dyDescent="0.3">
      <c r="A11" s="7" t="s">
        <v>51</v>
      </c>
      <c r="B11" s="1">
        <v>33705</v>
      </c>
      <c r="C11" s="1">
        <v>34017</v>
      </c>
      <c r="D11" s="1">
        <v>35060</v>
      </c>
      <c r="E11" s="1">
        <v>35533</v>
      </c>
      <c r="F11" s="1">
        <v>35764</v>
      </c>
      <c r="G11" s="1">
        <v>35714</v>
      </c>
      <c r="H11" s="1">
        <v>36094</v>
      </c>
      <c r="I11" s="1">
        <v>36248</v>
      </c>
      <c r="J11" s="1">
        <v>36127</v>
      </c>
      <c r="K11" s="1">
        <v>36224</v>
      </c>
      <c r="L11" s="1">
        <v>36007</v>
      </c>
      <c r="M11" s="1">
        <v>35909</v>
      </c>
      <c r="N11" s="1">
        <v>36292</v>
      </c>
    </row>
    <row r="12" spans="1:14" x14ac:dyDescent="0.3">
      <c r="A12" s="7" t="s">
        <v>52</v>
      </c>
      <c r="B12" s="1">
        <v>1911</v>
      </c>
      <c r="C12" s="1">
        <v>1905</v>
      </c>
      <c r="D12" s="1">
        <v>1947</v>
      </c>
      <c r="E12" s="1">
        <v>2039</v>
      </c>
      <c r="F12" s="1">
        <v>2175</v>
      </c>
      <c r="G12" s="1">
        <v>2273</v>
      </c>
      <c r="H12" s="1">
        <v>2496</v>
      </c>
      <c r="I12" s="1">
        <v>2734</v>
      </c>
      <c r="J12" s="1">
        <v>3103</v>
      </c>
      <c r="K12" s="1">
        <v>3606</v>
      </c>
      <c r="L12" s="1">
        <v>4248</v>
      </c>
      <c r="M12" s="1">
        <v>4815</v>
      </c>
      <c r="N12" s="1">
        <v>5283</v>
      </c>
    </row>
    <row r="13" spans="1:14" x14ac:dyDescent="0.3">
      <c r="A13" s="7" t="s">
        <v>53</v>
      </c>
      <c r="B13" s="1">
        <v>3521</v>
      </c>
      <c r="C13" s="1">
        <v>3177</v>
      </c>
      <c r="D13" s="1">
        <v>2901</v>
      </c>
      <c r="E13" s="1">
        <v>2549</v>
      </c>
      <c r="F13" s="1">
        <v>2257</v>
      </c>
      <c r="G13" s="1">
        <v>2152</v>
      </c>
      <c r="H13" s="1">
        <v>2213</v>
      </c>
      <c r="I13" s="1">
        <v>2276</v>
      </c>
      <c r="J13" s="1">
        <v>2386</v>
      </c>
      <c r="K13" s="1">
        <v>2495</v>
      </c>
      <c r="L13" s="1">
        <v>2466</v>
      </c>
      <c r="M13" s="1">
        <v>2570</v>
      </c>
      <c r="N13" s="1">
        <v>2726</v>
      </c>
    </row>
    <row r="14" spans="1:14" x14ac:dyDescent="0.3">
      <c r="A14" s="10" t="s">
        <v>16</v>
      </c>
      <c r="B14" s="5">
        <v>59416</v>
      </c>
      <c r="C14" s="5">
        <v>58351</v>
      </c>
      <c r="D14" s="5">
        <v>58842</v>
      </c>
      <c r="E14" s="5">
        <v>59215</v>
      </c>
      <c r="F14" s="5">
        <v>59650</v>
      </c>
      <c r="G14" s="5">
        <v>59851</v>
      </c>
      <c r="H14" s="5">
        <v>62200</v>
      </c>
      <c r="I14" s="5">
        <v>64342</v>
      </c>
      <c r="J14" s="5">
        <v>66621</v>
      </c>
      <c r="K14" s="5">
        <v>69962</v>
      </c>
      <c r="L14" s="5">
        <v>72534</v>
      </c>
      <c r="M14" s="5">
        <v>75600</v>
      </c>
      <c r="N14" s="5">
        <v>79171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0.27696243436111501</v>
      </c>
      <c r="C19" s="2">
        <v>0.263834381587291</v>
      </c>
      <c r="D19" s="2">
        <v>0.25475000849733198</v>
      </c>
      <c r="E19" s="2">
        <v>0.25235160010132601</v>
      </c>
      <c r="F19" s="2">
        <v>0.25255658005029302</v>
      </c>
      <c r="G19" s="2">
        <v>0.25254381714591201</v>
      </c>
      <c r="H19" s="2">
        <v>0.26003215434083599</v>
      </c>
      <c r="I19" s="2">
        <v>0.26725933293960402</v>
      </c>
      <c r="J19" s="2">
        <v>0.27467315110850898</v>
      </c>
      <c r="K19" s="2">
        <v>0.28719876504388098</v>
      </c>
      <c r="L19" s="2">
        <v>0.29690903576253902</v>
      </c>
      <c r="M19" s="2">
        <v>0.306931216931217</v>
      </c>
      <c r="N19" s="2">
        <v>0.31509012138282999</v>
      </c>
    </row>
    <row r="20" spans="1:15" x14ac:dyDescent="0.3">
      <c r="A20" s="8" t="s">
        <v>49</v>
      </c>
      <c r="B20" s="2">
        <v>3.4653965261882302E-2</v>
      </c>
      <c r="C20" s="2">
        <v>3.4789463762403397E-2</v>
      </c>
      <c r="D20" s="2">
        <v>3.4380204615750698E-2</v>
      </c>
      <c r="E20" s="2">
        <v>3.5311998648990997E-2</v>
      </c>
      <c r="F20" s="2">
        <v>3.8658843252305099E-2</v>
      </c>
      <c r="G20" s="2">
        <v>4.23885983525756E-2</v>
      </c>
      <c r="H20" s="2">
        <v>4.8231511254019303E-2</v>
      </c>
      <c r="I20" s="2">
        <v>5.54692114015728E-2</v>
      </c>
      <c r="J20" s="2">
        <v>6.3913780939943904E-2</v>
      </c>
      <c r="K20" s="2">
        <v>7.07812812669735E-2</v>
      </c>
      <c r="L20" s="2">
        <v>7.6819146882841194E-2</v>
      </c>
      <c r="M20" s="2">
        <v>8.2394179894179895E-2</v>
      </c>
      <c r="N20" s="2">
        <v>8.7052077149461296E-2</v>
      </c>
    </row>
    <row r="21" spans="1:15" x14ac:dyDescent="0.3">
      <c r="A21" s="8" t="s">
        <v>50</v>
      </c>
      <c r="B21" s="2">
        <v>2.9688972667295001E-2</v>
      </c>
      <c r="C21" s="2">
        <v>3.1310517386163E-2</v>
      </c>
      <c r="D21" s="2">
        <v>3.2646748920838901E-2</v>
      </c>
      <c r="E21" s="2">
        <v>3.4788482647977702E-2</v>
      </c>
      <c r="F21" s="2">
        <v>3.4920368818105597E-2</v>
      </c>
      <c r="G21" s="2">
        <v>3.4418806703313203E-2</v>
      </c>
      <c r="H21" s="2">
        <v>3.57395498392283E-2</v>
      </c>
      <c r="I21" s="2">
        <v>3.6041776755463002E-2</v>
      </c>
      <c r="J21" s="2">
        <v>3.67451704417526E-2</v>
      </c>
      <c r="K21" s="2">
        <v>3.7048683571081403E-2</v>
      </c>
      <c r="L21" s="2">
        <v>3.7292855764193299E-2</v>
      </c>
      <c r="M21" s="2">
        <v>3.8002645502645503E-2</v>
      </c>
      <c r="N21" s="2">
        <v>3.8296851119728199E-2</v>
      </c>
    </row>
    <row r="22" spans="1:15" x14ac:dyDescent="0.3">
      <c r="A22" s="8" t="s">
        <v>51</v>
      </c>
      <c r="B22" s="2">
        <v>0.56727144203581503</v>
      </c>
      <c r="C22" s="2">
        <v>0.58297201418998801</v>
      </c>
      <c r="D22" s="2">
        <v>0.59583290846674097</v>
      </c>
      <c r="E22" s="2">
        <v>0.60006755045174398</v>
      </c>
      <c r="F22" s="2">
        <v>0.59956412405699899</v>
      </c>
      <c r="G22" s="2">
        <v>0.59671517602045099</v>
      </c>
      <c r="H22" s="2">
        <v>0.58028938906752403</v>
      </c>
      <c r="I22" s="2">
        <v>0.56336452084175204</v>
      </c>
      <c r="J22" s="2">
        <v>0.54227645937467195</v>
      </c>
      <c r="K22" s="2">
        <v>0.51776678768474305</v>
      </c>
      <c r="L22" s="2">
        <v>0.49641547412247999</v>
      </c>
      <c r="M22" s="2">
        <v>0.47498677248677301</v>
      </c>
      <c r="N22" s="2">
        <v>0.45840017178007098</v>
      </c>
    </row>
    <row r="23" spans="1:15" x14ac:dyDescent="0.3">
      <c r="A23" s="8" t="s">
        <v>52</v>
      </c>
      <c r="B23" s="2">
        <v>3.2163053722902901E-2</v>
      </c>
      <c r="C23" s="2">
        <v>3.2647255402649497E-2</v>
      </c>
      <c r="D23" s="2">
        <v>3.3088610176404597E-2</v>
      </c>
      <c r="E23" s="2">
        <v>3.4433842776323602E-2</v>
      </c>
      <c r="F23" s="2">
        <v>3.6462699077954699E-2</v>
      </c>
      <c r="G23" s="2">
        <v>3.79776444838014E-2</v>
      </c>
      <c r="H23" s="2">
        <v>4.0128617363344103E-2</v>
      </c>
      <c r="I23" s="2">
        <v>4.2491685057971497E-2</v>
      </c>
      <c r="J23" s="2">
        <v>4.6576905180048297E-2</v>
      </c>
      <c r="K23" s="2">
        <v>5.1542265801435103E-2</v>
      </c>
      <c r="L23" s="2">
        <v>5.8565638183472601E-2</v>
      </c>
      <c r="M23" s="2">
        <v>6.36904761904762E-2</v>
      </c>
      <c r="N23" s="2">
        <v>6.6728979045357503E-2</v>
      </c>
    </row>
    <row r="24" spans="1:15" x14ac:dyDescent="0.3">
      <c r="A24" s="8" t="s">
        <v>53</v>
      </c>
      <c r="B24" s="2">
        <v>5.92601319509896E-2</v>
      </c>
      <c r="C24" s="2">
        <v>5.4446367671505201E-2</v>
      </c>
      <c r="D24" s="2">
        <v>4.9301519322932599E-2</v>
      </c>
      <c r="E24" s="2">
        <v>4.30465253736384E-2</v>
      </c>
      <c r="F24" s="2">
        <v>3.7837384744341999E-2</v>
      </c>
      <c r="G24" s="2">
        <v>3.59559572939466E-2</v>
      </c>
      <c r="H24" s="2">
        <v>3.55787781350482E-2</v>
      </c>
      <c r="I24" s="2">
        <v>3.5373473003636802E-2</v>
      </c>
      <c r="J24" s="2">
        <v>3.5814532955074203E-2</v>
      </c>
      <c r="K24" s="2">
        <v>3.5662216631885901E-2</v>
      </c>
      <c r="L24" s="2">
        <v>3.3997849284473497E-2</v>
      </c>
      <c r="M24" s="2">
        <v>3.3994708994709001E-2</v>
      </c>
      <c r="N24" s="2">
        <v>3.44317995225525E-2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-6.4474963539134705E-2</v>
      </c>
      <c r="C29" s="2">
        <v>-2.6307242611237399E-2</v>
      </c>
      <c r="D29" s="2">
        <v>-3.1354236157438301E-3</v>
      </c>
      <c r="E29" s="2">
        <v>8.1643578933279799E-3</v>
      </c>
      <c r="F29" s="2">
        <v>3.3189512114171899E-3</v>
      </c>
      <c r="G29" s="2">
        <v>7.0062851472047605E-2</v>
      </c>
      <c r="H29" s="2">
        <v>6.3187832323482102E-2</v>
      </c>
      <c r="I29" s="2">
        <v>6.4142823912537797E-2</v>
      </c>
      <c r="J29" s="2">
        <v>9.8038144160883106E-2</v>
      </c>
      <c r="K29" s="2">
        <v>7.1816055342656601E-2</v>
      </c>
      <c r="L29" s="2">
        <v>7.7451708766716199E-2</v>
      </c>
      <c r="M29" s="2">
        <v>7.5073263230477499E-2</v>
      </c>
      <c r="N29" s="3">
        <v>0.36324389310891297</v>
      </c>
      <c r="O29" s="3">
        <v>0.51592124453086996</v>
      </c>
    </row>
    <row r="30" spans="1:15" x14ac:dyDescent="0.3">
      <c r="A30" s="8" t="s">
        <v>49</v>
      </c>
      <c r="B30" s="2">
        <v>-1.4084507042253501E-2</v>
      </c>
      <c r="C30" s="2">
        <v>-3.4482758620689698E-3</v>
      </c>
      <c r="D30" s="2">
        <v>3.3613445378151301E-2</v>
      </c>
      <c r="E30" s="2">
        <v>0.102821616451459</v>
      </c>
      <c r="F30" s="2">
        <v>0.10017346053772801</v>
      </c>
      <c r="G30" s="2">
        <v>0.18249901458415499</v>
      </c>
      <c r="H30" s="2">
        <v>0.18966666666666701</v>
      </c>
      <c r="I30" s="2">
        <v>0.19305127486691001</v>
      </c>
      <c r="J30" s="2">
        <v>0.16298731798966701</v>
      </c>
      <c r="K30" s="2">
        <v>0.12520193861066201</v>
      </c>
      <c r="L30" s="2">
        <v>0.11791098348887299</v>
      </c>
      <c r="M30" s="2">
        <v>0.10643763043827301</v>
      </c>
      <c r="N30" s="3">
        <v>0.61860028182245197</v>
      </c>
      <c r="O30" s="3">
        <v>2.34725594949004</v>
      </c>
    </row>
    <row r="31" spans="1:15" x14ac:dyDescent="0.3">
      <c r="A31" s="8" t="s">
        <v>50</v>
      </c>
      <c r="B31" s="2">
        <v>3.5714285714285698E-2</v>
      </c>
      <c r="C31" s="2">
        <v>5.1450465243568701E-2</v>
      </c>
      <c r="D31" s="2">
        <v>7.2358146798542397E-2</v>
      </c>
      <c r="E31" s="2">
        <v>1.1165048543689301E-2</v>
      </c>
      <c r="F31" s="2">
        <v>-1.10417666826692E-2</v>
      </c>
      <c r="G31" s="2">
        <v>7.9126213592233E-2</v>
      </c>
      <c r="H31" s="2">
        <v>4.3184885290148398E-2</v>
      </c>
      <c r="I31" s="2">
        <v>5.5627425614489003E-2</v>
      </c>
      <c r="J31" s="2">
        <v>5.8823529411764698E-2</v>
      </c>
      <c r="K31" s="2">
        <v>4.3595679012345699E-2</v>
      </c>
      <c r="L31" s="2">
        <v>6.2107208872458401E-2</v>
      </c>
      <c r="M31" s="2">
        <v>5.5342847198050799E-2</v>
      </c>
      <c r="N31" s="3">
        <v>0.23856209150326799</v>
      </c>
      <c r="O31" s="3">
        <v>0.71882086167800496</v>
      </c>
    </row>
    <row r="32" spans="1:15" x14ac:dyDescent="0.3">
      <c r="A32" s="8" t="s">
        <v>51</v>
      </c>
      <c r="B32" s="2">
        <v>9.2567868268802807E-3</v>
      </c>
      <c r="C32" s="2">
        <v>3.0661140018226202E-2</v>
      </c>
      <c r="D32" s="2">
        <v>1.34911580148317E-2</v>
      </c>
      <c r="E32" s="2">
        <v>6.50099907128585E-3</v>
      </c>
      <c r="F32" s="2">
        <v>-1.3980539089587299E-3</v>
      </c>
      <c r="G32" s="2">
        <v>1.0640085120681E-2</v>
      </c>
      <c r="H32" s="2">
        <v>4.2666371142018097E-3</v>
      </c>
      <c r="I32" s="2">
        <v>-3.3381152063562099E-3</v>
      </c>
      <c r="J32" s="2">
        <v>2.68497245827221E-3</v>
      </c>
      <c r="K32" s="2">
        <v>-5.9905035335689003E-3</v>
      </c>
      <c r="L32" s="2">
        <v>-2.7216930041380799E-3</v>
      </c>
      <c r="M32" s="2">
        <v>1.0665849786961499E-2</v>
      </c>
      <c r="N32" s="3">
        <v>4.56722119190633E-3</v>
      </c>
      <c r="O32" s="3">
        <v>7.6754190772882397E-2</v>
      </c>
    </row>
    <row r="33" spans="1:15" x14ac:dyDescent="0.3">
      <c r="A33" s="8" t="s">
        <v>52</v>
      </c>
      <c r="B33" s="2">
        <v>-3.13971742543171E-3</v>
      </c>
      <c r="C33" s="2">
        <v>2.2047244094488199E-2</v>
      </c>
      <c r="D33" s="2">
        <v>4.7252182845403203E-2</v>
      </c>
      <c r="E33" s="2">
        <v>6.6699362432564996E-2</v>
      </c>
      <c r="F33" s="2">
        <v>4.50574712643678E-2</v>
      </c>
      <c r="G33" s="2">
        <v>9.8108227012758495E-2</v>
      </c>
      <c r="H33" s="2">
        <v>9.5352564102564097E-2</v>
      </c>
      <c r="I33" s="2">
        <v>0.13496708119970699</v>
      </c>
      <c r="J33" s="2">
        <v>0.162101192394457</v>
      </c>
      <c r="K33" s="2">
        <v>0.178036605657238</v>
      </c>
      <c r="L33" s="2">
        <v>0.133474576271186</v>
      </c>
      <c r="M33" s="2">
        <v>9.7196261682243004E-2</v>
      </c>
      <c r="N33" s="3">
        <v>0.70254592330003196</v>
      </c>
      <c r="O33" s="3">
        <v>1.7645211930926199</v>
      </c>
    </row>
    <row r="34" spans="1:15" x14ac:dyDescent="0.3">
      <c r="A34" s="8" t="s">
        <v>53</v>
      </c>
      <c r="B34" s="2">
        <v>-9.76995171826186E-2</v>
      </c>
      <c r="C34" s="2">
        <v>-8.6874409820585502E-2</v>
      </c>
      <c r="D34" s="2">
        <v>-0.121337469837987</v>
      </c>
      <c r="E34" s="2">
        <v>-0.114554727344056</v>
      </c>
      <c r="F34" s="2">
        <v>-4.6521931767833397E-2</v>
      </c>
      <c r="G34" s="2">
        <v>2.8345724907063202E-2</v>
      </c>
      <c r="H34" s="2">
        <v>2.8468142792589201E-2</v>
      </c>
      <c r="I34" s="2">
        <v>4.8330404217926198E-2</v>
      </c>
      <c r="J34" s="2">
        <v>4.5683151718357101E-2</v>
      </c>
      <c r="K34" s="2">
        <v>-1.1623246492986E-2</v>
      </c>
      <c r="L34" s="2">
        <v>4.2173560421735597E-2</v>
      </c>
      <c r="M34" s="2">
        <v>6.07003891050584E-2</v>
      </c>
      <c r="N34" s="3">
        <v>0.14249790444258201</v>
      </c>
      <c r="O34" s="3">
        <v>-0.22578812837262099</v>
      </c>
    </row>
    <row r="35" spans="1:15" x14ac:dyDescent="0.3">
      <c r="A35" s="11" t="s">
        <v>16</v>
      </c>
      <c r="B35" s="3">
        <v>-1.79244647906288E-2</v>
      </c>
      <c r="C35" s="3">
        <v>8.4145944371133308E-3</v>
      </c>
      <c r="D35" s="3">
        <v>6.3390095510009901E-3</v>
      </c>
      <c r="E35" s="3">
        <v>7.3461116271215099E-3</v>
      </c>
      <c r="F35" s="3">
        <v>3.3696563285834E-3</v>
      </c>
      <c r="G35" s="3">
        <v>3.9247464536933403E-2</v>
      </c>
      <c r="H35" s="3">
        <v>3.4437299035369802E-2</v>
      </c>
      <c r="I35" s="3">
        <v>3.5420098846787498E-2</v>
      </c>
      <c r="J35" s="3">
        <v>5.0149352306329803E-2</v>
      </c>
      <c r="K35" s="3">
        <v>3.67628140990824E-2</v>
      </c>
      <c r="L35" s="3">
        <v>4.2269832078749299E-2</v>
      </c>
      <c r="M35" s="3">
        <v>4.72354497354497E-2</v>
      </c>
      <c r="N35" s="3">
        <v>0.18837903964215499</v>
      </c>
      <c r="O35" s="3">
        <v>0.33248619900363502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158</v>
      </c>
    </row>
    <row r="2" spans="1:14" ht="15.6" x14ac:dyDescent="0.3">
      <c r="A2" s="12" t="s">
        <v>152</v>
      </c>
    </row>
    <row r="3" spans="1:14" ht="15.6" x14ac:dyDescent="0.3">
      <c r="A3" s="12" t="s">
        <v>59</v>
      </c>
    </row>
    <row r="4" spans="1:14" ht="15.6" x14ac:dyDescent="0.3">
      <c r="A4" s="12" t="s">
        <v>33</v>
      </c>
    </row>
    <row r="5" spans="1:14" x14ac:dyDescent="0.3">
      <c r="A5" s="16" t="str">
        <f>HYPERLINK("#'Table of contents'!A50",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5007</v>
      </c>
      <c r="C8" s="1">
        <v>5152</v>
      </c>
      <c r="D8" s="1">
        <v>5049</v>
      </c>
      <c r="E8" s="1">
        <v>4847</v>
      </c>
      <c r="F8" s="1">
        <v>4524</v>
      </c>
      <c r="G8" s="1">
        <v>4381</v>
      </c>
      <c r="H8" s="1">
        <v>4179</v>
      </c>
      <c r="I8" s="1">
        <v>3998</v>
      </c>
      <c r="J8" s="1">
        <v>3868</v>
      </c>
      <c r="K8" s="1">
        <v>3707</v>
      </c>
      <c r="L8" s="1">
        <v>3355</v>
      </c>
      <c r="M8" s="1">
        <v>3059</v>
      </c>
      <c r="N8" s="1">
        <v>3234</v>
      </c>
    </row>
    <row r="9" spans="1:14" x14ac:dyDescent="0.3">
      <c r="A9" s="7" t="s">
        <v>75</v>
      </c>
      <c r="B9" s="1">
        <v>2865</v>
      </c>
      <c r="C9" s="1">
        <v>3252</v>
      </c>
      <c r="D9" s="1">
        <v>3546</v>
      </c>
      <c r="E9" s="1">
        <v>3797</v>
      </c>
      <c r="F9" s="1">
        <v>3971</v>
      </c>
      <c r="G9" s="1">
        <v>4048</v>
      </c>
      <c r="H9" s="1">
        <v>4190</v>
      </c>
      <c r="I9" s="1">
        <v>4193</v>
      </c>
      <c r="J9" s="1">
        <v>4188</v>
      </c>
      <c r="K9" s="1">
        <v>4333</v>
      </c>
      <c r="L9" s="1">
        <v>4383</v>
      </c>
      <c r="M9" s="1">
        <v>4377</v>
      </c>
      <c r="N9" s="1">
        <v>4249</v>
      </c>
    </row>
    <row r="10" spans="1:14" x14ac:dyDescent="0.3">
      <c r="A10" s="7" t="s">
        <v>76</v>
      </c>
      <c r="B10" s="1">
        <v>305</v>
      </c>
      <c r="C10" s="1">
        <v>348</v>
      </c>
      <c r="D10" s="1">
        <v>361</v>
      </c>
      <c r="E10" s="1">
        <v>350</v>
      </c>
      <c r="F10" s="1">
        <v>343</v>
      </c>
      <c r="G10" s="1">
        <v>351</v>
      </c>
      <c r="H10" s="1">
        <v>383</v>
      </c>
      <c r="I10" s="1">
        <v>387</v>
      </c>
      <c r="J10" s="1">
        <v>419</v>
      </c>
      <c r="K10" s="1">
        <v>412</v>
      </c>
      <c r="L10" s="1">
        <v>410</v>
      </c>
      <c r="M10" s="1">
        <v>361</v>
      </c>
      <c r="N10" s="1">
        <v>353</v>
      </c>
    </row>
    <row r="11" spans="1:14" x14ac:dyDescent="0.3">
      <c r="A11" s="7" t="s">
        <v>77</v>
      </c>
      <c r="B11" s="1">
        <v>146</v>
      </c>
      <c r="C11" s="1">
        <v>159</v>
      </c>
      <c r="D11" s="1">
        <v>167</v>
      </c>
      <c r="E11" s="1">
        <v>188</v>
      </c>
      <c r="F11" s="1">
        <v>215</v>
      </c>
      <c r="G11" s="1">
        <v>270</v>
      </c>
      <c r="H11" s="1">
        <v>343</v>
      </c>
      <c r="I11" s="1">
        <v>489</v>
      </c>
      <c r="J11" s="1">
        <v>637</v>
      </c>
      <c r="K11" s="1">
        <v>794</v>
      </c>
      <c r="L11" s="1">
        <v>888</v>
      </c>
      <c r="M11" s="1">
        <v>1019</v>
      </c>
      <c r="N11" s="1">
        <v>1149</v>
      </c>
    </row>
    <row r="12" spans="1:14" x14ac:dyDescent="0.3">
      <c r="A12" s="7" t="s">
        <v>78</v>
      </c>
      <c r="B12" s="1">
        <v>1728</v>
      </c>
      <c r="C12" s="1">
        <v>1373</v>
      </c>
      <c r="D12" s="1">
        <v>1233</v>
      </c>
      <c r="E12" s="1">
        <v>1229</v>
      </c>
      <c r="F12" s="1">
        <v>1436</v>
      </c>
      <c r="G12" s="1">
        <v>1668</v>
      </c>
      <c r="H12" s="1">
        <v>2118</v>
      </c>
      <c r="I12" s="1">
        <v>2756</v>
      </c>
      <c r="J12" s="1">
        <v>3490</v>
      </c>
      <c r="K12" s="1">
        <v>4295</v>
      </c>
      <c r="L12" s="1">
        <v>5124</v>
      </c>
      <c r="M12" s="1">
        <v>5675</v>
      </c>
      <c r="N12" s="1">
        <v>5817</v>
      </c>
    </row>
    <row r="13" spans="1:14" x14ac:dyDescent="0.3">
      <c r="A13" s="7" t="s">
        <v>79</v>
      </c>
      <c r="B13" s="1">
        <v>566</v>
      </c>
      <c r="C13" s="1">
        <v>462</v>
      </c>
      <c r="D13" s="1">
        <v>382</v>
      </c>
      <c r="E13" s="1">
        <v>422</v>
      </c>
      <c r="F13" s="1">
        <v>455</v>
      </c>
      <c r="G13" s="1">
        <v>577</v>
      </c>
      <c r="H13" s="1">
        <v>836</v>
      </c>
      <c r="I13" s="1">
        <v>1079</v>
      </c>
      <c r="J13" s="1">
        <v>1303</v>
      </c>
      <c r="K13" s="1">
        <v>1549</v>
      </c>
      <c r="L13" s="1">
        <v>1773</v>
      </c>
      <c r="M13" s="1">
        <v>1811</v>
      </c>
      <c r="N13" s="1">
        <v>1802</v>
      </c>
    </row>
    <row r="14" spans="1:14" x14ac:dyDescent="0.3">
      <c r="A14" s="10" t="s">
        <v>16</v>
      </c>
      <c r="B14" s="5">
        <v>10617</v>
      </c>
      <c r="C14" s="5">
        <v>10746</v>
      </c>
      <c r="D14" s="5">
        <v>10738</v>
      </c>
      <c r="E14" s="5">
        <v>10833</v>
      </c>
      <c r="F14" s="5">
        <v>10944</v>
      </c>
      <c r="G14" s="5">
        <v>11295</v>
      </c>
      <c r="H14" s="5">
        <v>12049</v>
      </c>
      <c r="I14" s="5">
        <v>12902</v>
      </c>
      <c r="J14" s="5">
        <v>13905</v>
      </c>
      <c r="K14" s="5">
        <v>15090</v>
      </c>
      <c r="L14" s="5">
        <v>15933</v>
      </c>
      <c r="M14" s="5">
        <v>16302</v>
      </c>
      <c r="N14" s="5">
        <v>16604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0.61232725938608301</v>
      </c>
      <c r="C19" s="2">
        <v>0.58866544789762298</v>
      </c>
      <c r="D19" s="2">
        <v>0.56375614113443495</v>
      </c>
      <c r="E19" s="2">
        <v>0.538914832110296</v>
      </c>
      <c r="F19" s="2">
        <v>0.51188051595383599</v>
      </c>
      <c r="G19" s="2">
        <v>0.49897494305239198</v>
      </c>
      <c r="H19" s="2">
        <v>0.47749085923217499</v>
      </c>
      <c r="I19" s="2">
        <v>0.466076008393565</v>
      </c>
      <c r="J19" s="2">
        <v>0.45640117994100299</v>
      </c>
      <c r="K19" s="2">
        <v>0.43859441552295297</v>
      </c>
      <c r="L19" s="2">
        <v>0.41175748649975502</v>
      </c>
      <c r="M19" s="2">
        <v>0.39233038348082599</v>
      </c>
      <c r="N19" s="2">
        <v>0.41271056661562</v>
      </c>
    </row>
    <row r="20" spans="1:15" x14ac:dyDescent="0.3">
      <c r="A20" s="8" t="s">
        <v>75</v>
      </c>
      <c r="B20" s="2">
        <v>0.35037299743182099</v>
      </c>
      <c r="C20" s="2">
        <v>0.37157221206581398</v>
      </c>
      <c r="D20" s="2">
        <v>0.39593568557391701</v>
      </c>
      <c r="E20" s="2">
        <v>0.42217033577940799</v>
      </c>
      <c r="F20" s="2">
        <v>0.44930979859696801</v>
      </c>
      <c r="G20" s="2">
        <v>0.461047835990888</v>
      </c>
      <c r="H20" s="2">
        <v>0.47874771480804401</v>
      </c>
      <c r="I20" s="2">
        <v>0.48880858008859901</v>
      </c>
      <c r="J20" s="2">
        <v>0.49415929203539799</v>
      </c>
      <c r="K20" s="2">
        <v>0.51265972550875505</v>
      </c>
      <c r="L20" s="2">
        <v>0.53792341678939604</v>
      </c>
      <c r="M20" s="2">
        <v>0.56136975759907703</v>
      </c>
      <c r="N20" s="2">
        <v>0.54224093925472205</v>
      </c>
    </row>
    <row r="21" spans="1:15" x14ac:dyDescent="0.3">
      <c r="A21" s="8" t="s">
        <v>76</v>
      </c>
      <c r="B21" s="2">
        <v>3.7299743182096098E-2</v>
      </c>
      <c r="C21" s="2">
        <v>3.97623400365631E-2</v>
      </c>
      <c r="D21" s="2">
        <v>4.0308173291648097E-2</v>
      </c>
      <c r="E21" s="2">
        <v>3.8914832110295797E-2</v>
      </c>
      <c r="F21" s="2">
        <v>3.88096854491966E-2</v>
      </c>
      <c r="G21" s="2">
        <v>3.9977220956719801E-2</v>
      </c>
      <c r="H21" s="2">
        <v>4.3761425959780602E-2</v>
      </c>
      <c r="I21" s="2">
        <v>4.5115411517836303E-2</v>
      </c>
      <c r="J21" s="2">
        <v>4.94395280235988E-2</v>
      </c>
      <c r="K21" s="2">
        <v>4.8745858968291499E-2</v>
      </c>
      <c r="L21" s="2">
        <v>5.0319096710849297E-2</v>
      </c>
      <c r="M21" s="2">
        <v>4.6299858920097497E-2</v>
      </c>
      <c r="N21" s="2">
        <v>4.5048494129658001E-2</v>
      </c>
    </row>
    <row r="22" spans="1:15" x14ac:dyDescent="0.3">
      <c r="A22" s="8" t="s">
        <v>77</v>
      </c>
      <c r="B22" s="2">
        <v>5.9836065573770497E-2</v>
      </c>
      <c r="C22" s="2">
        <v>7.9739217652958896E-2</v>
      </c>
      <c r="D22" s="2">
        <v>9.3714927048260399E-2</v>
      </c>
      <c r="E22" s="2">
        <v>0.10222947253942399</v>
      </c>
      <c r="F22" s="2">
        <v>0.10208926875593501</v>
      </c>
      <c r="G22" s="2">
        <v>0.107355864811133</v>
      </c>
      <c r="H22" s="2">
        <v>0.104033970276008</v>
      </c>
      <c r="I22" s="2">
        <v>0.11308973172988</v>
      </c>
      <c r="J22" s="2">
        <v>0.11731123388582</v>
      </c>
      <c r="K22" s="2">
        <v>0.119614341669177</v>
      </c>
      <c r="L22" s="2">
        <v>0.11406551059730299</v>
      </c>
      <c r="M22" s="2">
        <v>0.119811875367431</v>
      </c>
      <c r="N22" s="2">
        <v>0.13104470802919699</v>
      </c>
    </row>
    <row r="23" spans="1:15" x14ac:dyDescent="0.3">
      <c r="A23" s="8" t="s">
        <v>78</v>
      </c>
      <c r="B23" s="2">
        <v>0.70819672131147504</v>
      </c>
      <c r="C23" s="2">
        <v>0.68856569709127402</v>
      </c>
      <c r="D23" s="2">
        <v>0.69191919191919204</v>
      </c>
      <c r="E23" s="2">
        <v>0.66829798803697704</v>
      </c>
      <c r="F23" s="2">
        <v>0.68186134852801505</v>
      </c>
      <c r="G23" s="2">
        <v>0.66322067594433398</v>
      </c>
      <c r="H23" s="2">
        <v>0.64240218380345804</v>
      </c>
      <c r="I23" s="2">
        <v>0.63737280296022203</v>
      </c>
      <c r="J23" s="2">
        <v>0.64272559852670397</v>
      </c>
      <c r="K23" s="2">
        <v>0.64703223862609205</v>
      </c>
      <c r="L23" s="2">
        <v>0.65818882466281303</v>
      </c>
      <c r="M23" s="2">
        <v>0.66725455614344498</v>
      </c>
      <c r="N23" s="2">
        <v>0.66343521897810198</v>
      </c>
    </row>
    <row r="24" spans="1:15" x14ac:dyDescent="0.3">
      <c r="A24" s="8" t="s">
        <v>79</v>
      </c>
      <c r="B24" s="2">
        <v>0.23196721311475399</v>
      </c>
      <c r="C24" s="2">
        <v>0.23169508525576701</v>
      </c>
      <c r="D24" s="2">
        <v>0.214365881032548</v>
      </c>
      <c r="E24" s="2">
        <v>0.22947253942359999</v>
      </c>
      <c r="F24" s="2">
        <v>0.21604938271604901</v>
      </c>
      <c r="G24" s="2">
        <v>0.229423459244533</v>
      </c>
      <c r="H24" s="2">
        <v>0.25356384592053399</v>
      </c>
      <c r="I24" s="2">
        <v>0.24953746530989801</v>
      </c>
      <c r="J24" s="2">
        <v>0.23996316758747699</v>
      </c>
      <c r="K24" s="2">
        <v>0.23335341970473</v>
      </c>
      <c r="L24" s="2">
        <v>0.227745664739884</v>
      </c>
      <c r="M24" s="2">
        <v>0.21293356848912401</v>
      </c>
      <c r="N24" s="2">
        <v>0.205520072992701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2.8959456760535299E-2</v>
      </c>
      <c r="C29" s="2">
        <v>-1.9992236024844699E-2</v>
      </c>
      <c r="D29" s="2">
        <v>-4.00079223608635E-2</v>
      </c>
      <c r="E29" s="2">
        <v>-6.6639158242211699E-2</v>
      </c>
      <c r="F29" s="2">
        <v>-3.1609195402298902E-2</v>
      </c>
      <c r="G29" s="2">
        <v>-4.6108194476147002E-2</v>
      </c>
      <c r="H29" s="2">
        <v>-4.3311797080641298E-2</v>
      </c>
      <c r="I29" s="2">
        <v>-3.2516258129064501E-2</v>
      </c>
      <c r="J29" s="2">
        <v>-4.1623578076525301E-2</v>
      </c>
      <c r="K29" s="2">
        <v>-9.4955489614243299E-2</v>
      </c>
      <c r="L29" s="2">
        <v>-8.82265275707899E-2</v>
      </c>
      <c r="M29" s="2">
        <v>5.7208237986269998E-2</v>
      </c>
      <c r="N29" s="3">
        <v>-0.16390899689762201</v>
      </c>
      <c r="O29" s="3">
        <v>-0.35410425404433798</v>
      </c>
    </row>
    <row r="30" spans="1:15" x14ac:dyDescent="0.3">
      <c r="A30" s="8" t="s">
        <v>75</v>
      </c>
      <c r="B30" s="2">
        <v>0.13507853403141401</v>
      </c>
      <c r="C30" s="2">
        <v>9.0405904059040601E-2</v>
      </c>
      <c r="D30" s="2">
        <v>7.0783981951494601E-2</v>
      </c>
      <c r="E30" s="2">
        <v>4.5825651830392403E-2</v>
      </c>
      <c r="F30" s="2">
        <v>1.9390581717451501E-2</v>
      </c>
      <c r="G30" s="2">
        <v>3.5079051383399201E-2</v>
      </c>
      <c r="H30" s="2">
        <v>7.1599045346062095E-4</v>
      </c>
      <c r="I30" s="2">
        <v>-1.1924636298592901E-3</v>
      </c>
      <c r="J30" s="2">
        <v>3.46227316141356E-2</v>
      </c>
      <c r="K30" s="2">
        <v>1.1539349180706201E-2</v>
      </c>
      <c r="L30" s="2">
        <v>-1.36892539356605E-3</v>
      </c>
      <c r="M30" s="2">
        <v>-2.9243774274617301E-2</v>
      </c>
      <c r="N30" s="3">
        <v>1.45654250238777E-2</v>
      </c>
      <c r="O30" s="3">
        <v>0.483071553228621</v>
      </c>
    </row>
    <row r="31" spans="1:15" x14ac:dyDescent="0.3">
      <c r="A31" s="8" t="s">
        <v>76</v>
      </c>
      <c r="B31" s="2">
        <v>0.14098360655737699</v>
      </c>
      <c r="C31" s="2">
        <v>3.7356321839080497E-2</v>
      </c>
      <c r="D31" s="2">
        <v>-3.0470914127423799E-2</v>
      </c>
      <c r="E31" s="2">
        <v>-0.02</v>
      </c>
      <c r="F31" s="2">
        <v>2.3323615160349899E-2</v>
      </c>
      <c r="G31" s="2">
        <v>9.11680911680912E-2</v>
      </c>
      <c r="H31" s="2">
        <v>1.0443864229764999E-2</v>
      </c>
      <c r="I31" s="2">
        <v>8.2687338501291993E-2</v>
      </c>
      <c r="J31" s="2">
        <v>-1.67064439140811E-2</v>
      </c>
      <c r="K31" s="2">
        <v>-4.8543689320388302E-3</v>
      </c>
      <c r="L31" s="2">
        <v>-0.11951219512195101</v>
      </c>
      <c r="M31" s="2">
        <v>-2.2160664819944598E-2</v>
      </c>
      <c r="N31" s="3">
        <v>-0.15751789976133701</v>
      </c>
      <c r="O31" s="3">
        <v>0.15737704918032799</v>
      </c>
    </row>
    <row r="32" spans="1:15" x14ac:dyDescent="0.3">
      <c r="A32" s="8" t="s">
        <v>77</v>
      </c>
      <c r="B32" s="2">
        <v>8.9041095890410996E-2</v>
      </c>
      <c r="C32" s="2">
        <v>5.0314465408804999E-2</v>
      </c>
      <c r="D32" s="2">
        <v>0.125748502994012</v>
      </c>
      <c r="E32" s="2">
        <v>0.14361702127659601</v>
      </c>
      <c r="F32" s="2">
        <v>0.25581395348837199</v>
      </c>
      <c r="G32" s="2">
        <v>0.27037037037036998</v>
      </c>
      <c r="H32" s="2">
        <v>0.425655976676385</v>
      </c>
      <c r="I32" s="2">
        <v>0.30265848670756601</v>
      </c>
      <c r="J32" s="2">
        <v>0.246467817896389</v>
      </c>
      <c r="K32" s="2">
        <v>0.118387909319899</v>
      </c>
      <c r="L32" s="2">
        <v>0.14752252252252299</v>
      </c>
      <c r="M32" s="2">
        <v>0.12757605495583901</v>
      </c>
      <c r="N32" s="3">
        <v>0.80376766091051799</v>
      </c>
      <c r="O32" s="3">
        <v>6.8698630136986303</v>
      </c>
    </row>
    <row r="33" spans="1:15" x14ac:dyDescent="0.3">
      <c r="A33" s="8" t="s">
        <v>78</v>
      </c>
      <c r="B33" s="2">
        <v>-0.20543981481481499</v>
      </c>
      <c r="C33" s="2">
        <v>-0.101966496722505</v>
      </c>
      <c r="D33" s="2">
        <v>-3.2441200324412E-3</v>
      </c>
      <c r="E33" s="2">
        <v>0.16842961757526401</v>
      </c>
      <c r="F33" s="2">
        <v>0.161559888579387</v>
      </c>
      <c r="G33" s="2">
        <v>0.26978417266186999</v>
      </c>
      <c r="H33" s="2">
        <v>0.30122757318224702</v>
      </c>
      <c r="I33" s="2">
        <v>0.26632801161102998</v>
      </c>
      <c r="J33" s="2">
        <v>0.23065902578796599</v>
      </c>
      <c r="K33" s="2">
        <v>0.19301513387660099</v>
      </c>
      <c r="L33" s="2">
        <v>0.107533177205308</v>
      </c>
      <c r="M33" s="2">
        <v>2.5022026431718102E-2</v>
      </c>
      <c r="N33" s="3">
        <v>0.66676217765043</v>
      </c>
      <c r="O33" s="3">
        <v>2.3663194444444402</v>
      </c>
    </row>
    <row r="34" spans="1:15" x14ac:dyDescent="0.3">
      <c r="A34" s="8" t="s">
        <v>79</v>
      </c>
      <c r="B34" s="2">
        <v>-0.18374558303886901</v>
      </c>
      <c r="C34" s="2">
        <v>-0.17316017316017299</v>
      </c>
      <c r="D34" s="2">
        <v>0.104712041884817</v>
      </c>
      <c r="E34" s="2">
        <v>7.8199052132701397E-2</v>
      </c>
      <c r="F34" s="2">
        <v>0.26813186813186801</v>
      </c>
      <c r="G34" s="2">
        <v>0.44887348353552903</v>
      </c>
      <c r="H34" s="2">
        <v>0.29066985645933002</v>
      </c>
      <c r="I34" s="2">
        <v>0.20759962928637599</v>
      </c>
      <c r="J34" s="2">
        <v>0.18879508825786601</v>
      </c>
      <c r="K34" s="2">
        <v>0.14460942543576499</v>
      </c>
      <c r="L34" s="2">
        <v>2.14326001128032E-2</v>
      </c>
      <c r="M34" s="2">
        <v>-4.9696300386526801E-3</v>
      </c>
      <c r="N34" s="3">
        <v>0.38296239447428998</v>
      </c>
      <c r="O34" s="3">
        <v>2.1837455830388701</v>
      </c>
    </row>
    <row r="35" spans="1:15" x14ac:dyDescent="0.3">
      <c r="A35" s="11" t="s">
        <v>16</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5.5864811133200798E-2</v>
      </c>
      <c r="L35" s="3">
        <v>2.3159480323856101E-2</v>
      </c>
      <c r="M35" s="3">
        <v>1.8525334314808E-2</v>
      </c>
      <c r="N35" s="3">
        <v>0.19410284070478201</v>
      </c>
      <c r="O35" s="3">
        <v>0.56390694169727795</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159</v>
      </c>
    </row>
    <row r="2" spans="1:14" ht="15.6" x14ac:dyDescent="0.3">
      <c r="A2" s="12" t="s">
        <v>152</v>
      </c>
    </row>
    <row r="3" spans="1:14" ht="15.6" x14ac:dyDescent="0.3">
      <c r="A3" s="12" t="s">
        <v>59</v>
      </c>
    </row>
    <row r="4" spans="1:14" ht="15.6" x14ac:dyDescent="0.3">
      <c r="A4" s="12" t="s">
        <v>55</v>
      </c>
    </row>
    <row r="5" spans="1:14" x14ac:dyDescent="0.3">
      <c r="A5" s="16" t="str">
        <f>HYPERLINK("#'Table of contents'!A51",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1800</v>
      </c>
      <c r="C8" s="1">
        <v>1991</v>
      </c>
      <c r="D8" s="1">
        <v>2046</v>
      </c>
      <c r="E8" s="1">
        <v>2116</v>
      </c>
      <c r="F8" s="1">
        <v>2126</v>
      </c>
      <c r="G8" s="1">
        <v>2039</v>
      </c>
      <c r="H8" s="1">
        <v>2028</v>
      </c>
      <c r="I8" s="1">
        <v>2013</v>
      </c>
      <c r="J8" s="1">
        <v>2003</v>
      </c>
      <c r="K8" s="1">
        <v>2169</v>
      </c>
      <c r="L8" s="1">
        <v>2201</v>
      </c>
      <c r="M8" s="1">
        <v>2249</v>
      </c>
      <c r="N8" s="1">
        <v>2365</v>
      </c>
    </row>
    <row r="9" spans="1:14" x14ac:dyDescent="0.3">
      <c r="A9" s="7" t="s">
        <v>83</v>
      </c>
      <c r="B9" s="1">
        <v>167</v>
      </c>
      <c r="C9" s="1">
        <v>178</v>
      </c>
      <c r="D9" s="1">
        <v>194</v>
      </c>
      <c r="E9" s="1">
        <v>200</v>
      </c>
      <c r="F9" s="1">
        <v>243</v>
      </c>
      <c r="G9" s="1">
        <v>253</v>
      </c>
      <c r="H9" s="1">
        <v>279</v>
      </c>
      <c r="I9" s="1">
        <v>287</v>
      </c>
      <c r="J9" s="1">
        <v>300</v>
      </c>
      <c r="K9" s="1">
        <v>294</v>
      </c>
      <c r="L9" s="1">
        <v>294</v>
      </c>
      <c r="M9" s="1">
        <v>300</v>
      </c>
      <c r="N9" s="1">
        <v>324</v>
      </c>
    </row>
    <row r="10" spans="1:14" x14ac:dyDescent="0.3">
      <c r="A10" s="7" t="s">
        <v>84</v>
      </c>
      <c r="B10" s="1">
        <v>211</v>
      </c>
      <c r="C10" s="1">
        <v>248</v>
      </c>
      <c r="D10" s="1">
        <v>282</v>
      </c>
      <c r="E10" s="1">
        <v>288</v>
      </c>
      <c r="F10" s="1">
        <v>270</v>
      </c>
      <c r="G10" s="1">
        <v>266</v>
      </c>
      <c r="H10" s="1">
        <v>300</v>
      </c>
      <c r="I10" s="1">
        <v>303</v>
      </c>
      <c r="J10" s="1">
        <v>318</v>
      </c>
      <c r="K10" s="1">
        <v>280</v>
      </c>
      <c r="L10" s="1">
        <v>291</v>
      </c>
      <c r="M10" s="1">
        <v>292</v>
      </c>
      <c r="N10" s="1">
        <v>321</v>
      </c>
    </row>
    <row r="11" spans="1:14" x14ac:dyDescent="0.3">
      <c r="A11" s="7" t="s">
        <v>85</v>
      </c>
      <c r="B11" s="1">
        <v>5390</v>
      </c>
      <c r="C11" s="1">
        <v>5732</v>
      </c>
      <c r="D11" s="1">
        <v>5841</v>
      </c>
      <c r="E11" s="1">
        <v>5824</v>
      </c>
      <c r="F11" s="1">
        <v>5674</v>
      </c>
      <c r="G11" s="1">
        <v>5723</v>
      </c>
      <c r="H11" s="1">
        <v>5644</v>
      </c>
      <c r="I11" s="1">
        <v>5500</v>
      </c>
      <c r="J11" s="1">
        <v>5390</v>
      </c>
      <c r="K11" s="1">
        <v>5252</v>
      </c>
      <c r="L11" s="1">
        <v>4945</v>
      </c>
      <c r="M11" s="1">
        <v>4563</v>
      </c>
      <c r="N11" s="1">
        <v>4413</v>
      </c>
    </row>
    <row r="12" spans="1:14" x14ac:dyDescent="0.3">
      <c r="A12" s="7" t="s">
        <v>86</v>
      </c>
      <c r="B12" s="1">
        <v>172</v>
      </c>
      <c r="C12" s="1">
        <v>184</v>
      </c>
      <c r="D12" s="1">
        <v>172</v>
      </c>
      <c r="E12" s="1">
        <v>183</v>
      </c>
      <c r="F12" s="1">
        <v>207</v>
      </c>
      <c r="G12" s="1">
        <v>225</v>
      </c>
      <c r="H12" s="1">
        <v>233</v>
      </c>
      <c r="I12" s="1">
        <v>220</v>
      </c>
      <c r="J12" s="1">
        <v>214</v>
      </c>
      <c r="K12" s="1">
        <v>200</v>
      </c>
      <c r="L12" s="1">
        <v>208</v>
      </c>
      <c r="M12" s="1">
        <v>201</v>
      </c>
      <c r="N12" s="1">
        <v>224</v>
      </c>
    </row>
    <row r="13" spans="1:14" x14ac:dyDescent="0.3">
      <c r="A13" s="7" t="s">
        <v>87</v>
      </c>
      <c r="B13" s="1">
        <v>437</v>
      </c>
      <c r="C13" s="1">
        <v>419</v>
      </c>
      <c r="D13" s="1">
        <v>421</v>
      </c>
      <c r="E13" s="1">
        <v>383</v>
      </c>
      <c r="F13" s="1">
        <v>318</v>
      </c>
      <c r="G13" s="1">
        <v>274</v>
      </c>
      <c r="H13" s="1">
        <v>268</v>
      </c>
      <c r="I13" s="1">
        <v>255</v>
      </c>
      <c r="J13" s="1">
        <v>250</v>
      </c>
      <c r="K13" s="1">
        <v>257</v>
      </c>
      <c r="L13" s="1">
        <v>209</v>
      </c>
      <c r="M13" s="1">
        <v>192</v>
      </c>
      <c r="N13" s="1">
        <v>189</v>
      </c>
    </row>
    <row r="14" spans="1:14" x14ac:dyDescent="0.3">
      <c r="A14" s="7" t="s">
        <v>88</v>
      </c>
      <c r="B14" s="1">
        <v>1307</v>
      </c>
      <c r="C14" s="1">
        <v>1075</v>
      </c>
      <c r="D14" s="1">
        <v>927</v>
      </c>
      <c r="E14" s="1">
        <v>966</v>
      </c>
      <c r="F14" s="1">
        <v>1086</v>
      </c>
      <c r="G14" s="1">
        <v>1267</v>
      </c>
      <c r="H14" s="1">
        <v>1616</v>
      </c>
      <c r="I14" s="1">
        <v>1974</v>
      </c>
      <c r="J14" s="1">
        <v>2378</v>
      </c>
      <c r="K14" s="1">
        <v>2869</v>
      </c>
      <c r="L14" s="1">
        <v>3373</v>
      </c>
      <c r="M14" s="1">
        <v>3649</v>
      </c>
      <c r="N14" s="1">
        <v>3691</v>
      </c>
    </row>
    <row r="15" spans="1:14" x14ac:dyDescent="0.3">
      <c r="A15" s="7" t="s">
        <v>89</v>
      </c>
      <c r="B15" s="1">
        <v>352</v>
      </c>
      <c r="C15" s="1">
        <v>322</v>
      </c>
      <c r="D15" s="1">
        <v>308</v>
      </c>
      <c r="E15" s="1">
        <v>330</v>
      </c>
      <c r="F15" s="1">
        <v>443</v>
      </c>
      <c r="G15" s="1">
        <v>618</v>
      </c>
      <c r="H15" s="1">
        <v>918</v>
      </c>
      <c r="I15" s="1">
        <v>1306</v>
      </c>
      <c r="J15" s="1">
        <v>1706</v>
      </c>
      <c r="K15" s="1">
        <v>2014</v>
      </c>
      <c r="L15" s="1">
        <v>2288</v>
      </c>
      <c r="M15" s="1">
        <v>2466</v>
      </c>
      <c r="N15" s="1">
        <v>2688</v>
      </c>
    </row>
    <row r="16" spans="1:14" x14ac:dyDescent="0.3">
      <c r="A16" s="7" t="s">
        <v>90</v>
      </c>
      <c r="B16" s="1">
        <v>36</v>
      </c>
      <c r="C16" s="1">
        <v>33</v>
      </c>
      <c r="D16" s="1">
        <v>35</v>
      </c>
      <c r="E16" s="1">
        <v>44</v>
      </c>
      <c r="F16" s="1">
        <v>47</v>
      </c>
      <c r="G16" s="1">
        <v>39</v>
      </c>
      <c r="H16" s="1">
        <v>50</v>
      </c>
      <c r="I16" s="1">
        <v>71</v>
      </c>
      <c r="J16" s="1">
        <v>98</v>
      </c>
      <c r="K16" s="1">
        <v>130</v>
      </c>
      <c r="L16" s="1">
        <v>162</v>
      </c>
      <c r="M16" s="1">
        <v>194</v>
      </c>
      <c r="N16" s="1">
        <v>179</v>
      </c>
    </row>
    <row r="17" spans="1:14" x14ac:dyDescent="0.3">
      <c r="A17" s="7" t="s">
        <v>91</v>
      </c>
      <c r="B17" s="1">
        <v>291</v>
      </c>
      <c r="C17" s="1">
        <v>239</v>
      </c>
      <c r="D17" s="1">
        <v>259</v>
      </c>
      <c r="E17" s="1">
        <v>272</v>
      </c>
      <c r="F17" s="1">
        <v>304</v>
      </c>
      <c r="G17" s="1">
        <v>342</v>
      </c>
      <c r="H17" s="1">
        <v>374</v>
      </c>
      <c r="I17" s="1">
        <v>445</v>
      </c>
      <c r="J17" s="1">
        <v>494</v>
      </c>
      <c r="K17" s="1">
        <v>534</v>
      </c>
      <c r="L17" s="1">
        <v>555</v>
      </c>
      <c r="M17" s="1">
        <v>576</v>
      </c>
      <c r="N17" s="1">
        <v>535</v>
      </c>
    </row>
    <row r="18" spans="1:14" x14ac:dyDescent="0.3">
      <c r="A18" s="7" t="s">
        <v>92</v>
      </c>
      <c r="B18" s="1">
        <v>120</v>
      </c>
      <c r="C18" s="1">
        <v>104</v>
      </c>
      <c r="D18" s="1">
        <v>101</v>
      </c>
      <c r="E18" s="1">
        <v>103</v>
      </c>
      <c r="F18" s="1">
        <v>127</v>
      </c>
      <c r="G18" s="1">
        <v>163</v>
      </c>
      <c r="H18" s="1">
        <v>228</v>
      </c>
      <c r="I18" s="1">
        <v>352</v>
      </c>
      <c r="J18" s="1">
        <v>502</v>
      </c>
      <c r="K18" s="1">
        <v>750</v>
      </c>
      <c r="L18" s="1">
        <v>997</v>
      </c>
      <c r="M18" s="1">
        <v>1160</v>
      </c>
      <c r="N18" s="1">
        <v>1197</v>
      </c>
    </row>
    <row r="19" spans="1:14" x14ac:dyDescent="0.3">
      <c r="A19" s="7" t="s">
        <v>93</v>
      </c>
      <c r="B19" s="1">
        <v>334</v>
      </c>
      <c r="C19" s="1">
        <v>221</v>
      </c>
      <c r="D19" s="1">
        <v>152</v>
      </c>
      <c r="E19" s="1">
        <v>124</v>
      </c>
      <c r="F19" s="1">
        <v>99</v>
      </c>
      <c r="G19" s="1">
        <v>86</v>
      </c>
      <c r="H19" s="1">
        <v>111</v>
      </c>
      <c r="I19" s="1">
        <v>176</v>
      </c>
      <c r="J19" s="1">
        <v>252</v>
      </c>
      <c r="K19" s="1">
        <v>341</v>
      </c>
      <c r="L19" s="1">
        <v>410</v>
      </c>
      <c r="M19" s="1">
        <v>460</v>
      </c>
      <c r="N19" s="1">
        <v>478</v>
      </c>
    </row>
    <row r="20" spans="1:14" x14ac:dyDescent="0.3">
      <c r="A20" s="10" t="s">
        <v>16</v>
      </c>
      <c r="B20" s="5">
        <v>10617</v>
      </c>
      <c r="C20" s="5">
        <v>10746</v>
      </c>
      <c r="D20" s="5">
        <v>10738</v>
      </c>
      <c r="E20" s="5">
        <v>10833</v>
      </c>
      <c r="F20" s="5">
        <v>10944</v>
      </c>
      <c r="G20" s="5">
        <v>11295</v>
      </c>
      <c r="H20" s="5">
        <v>12049</v>
      </c>
      <c r="I20" s="5">
        <v>12902</v>
      </c>
      <c r="J20" s="5">
        <v>13905</v>
      </c>
      <c r="K20" s="5">
        <v>15090</v>
      </c>
      <c r="L20" s="5">
        <v>15933</v>
      </c>
      <c r="M20" s="5">
        <v>16302</v>
      </c>
      <c r="N20" s="5">
        <v>16604</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0.22012963189433801</v>
      </c>
      <c r="C25" s="2">
        <v>0.22749085923217499</v>
      </c>
      <c r="D25" s="2">
        <v>0.22845020098258201</v>
      </c>
      <c r="E25" s="2">
        <v>0.235267956415388</v>
      </c>
      <c r="F25" s="2">
        <v>0.240552161122426</v>
      </c>
      <c r="G25" s="2">
        <v>0.232232346241458</v>
      </c>
      <c r="H25" s="2">
        <v>0.23171846435100499</v>
      </c>
      <c r="I25" s="2">
        <v>0.23467008626719499</v>
      </c>
      <c r="J25" s="2">
        <v>0.23634218289085501</v>
      </c>
      <c r="K25" s="2">
        <v>0.25662565073355398</v>
      </c>
      <c r="L25" s="2">
        <v>0.27012763868433998</v>
      </c>
      <c r="M25" s="2">
        <v>0.28844427343850199</v>
      </c>
      <c r="N25" s="2">
        <v>0.30181214905564102</v>
      </c>
    </row>
    <row r="26" spans="1:14" x14ac:dyDescent="0.3">
      <c r="A26" s="8" t="s">
        <v>83</v>
      </c>
      <c r="B26" s="2">
        <v>2.0423138070196901E-2</v>
      </c>
      <c r="C26" s="2">
        <v>2.0338208409506401E-2</v>
      </c>
      <c r="D26" s="2">
        <v>2.1661456007146002E-2</v>
      </c>
      <c r="E26" s="2">
        <v>2.2237046920169E-2</v>
      </c>
      <c r="F26" s="2">
        <v>2.7494908350305498E-2</v>
      </c>
      <c r="G26" s="2">
        <v>2.88154897494305E-2</v>
      </c>
      <c r="H26" s="2">
        <v>3.1878427787934198E-2</v>
      </c>
      <c r="I26" s="2">
        <v>3.345768244346E-2</v>
      </c>
      <c r="J26" s="2">
        <v>3.5398230088495602E-2</v>
      </c>
      <c r="K26" s="2">
        <v>3.4784666351159503E-2</v>
      </c>
      <c r="L26" s="2">
        <v>3.60824742268041E-2</v>
      </c>
      <c r="M26" s="2">
        <v>3.8476337052712598E-2</v>
      </c>
      <c r="N26" s="2">
        <v>4.1347626339969398E-2</v>
      </c>
    </row>
    <row r="27" spans="1:14" x14ac:dyDescent="0.3">
      <c r="A27" s="8" t="s">
        <v>84</v>
      </c>
      <c r="B27" s="2">
        <v>2.5804084627614E-2</v>
      </c>
      <c r="C27" s="2">
        <v>2.8336380255941498E-2</v>
      </c>
      <c r="D27" s="2">
        <v>3.1487271103171101E-2</v>
      </c>
      <c r="E27" s="2">
        <v>3.20213475650434E-2</v>
      </c>
      <c r="F27" s="2">
        <v>3.0549898167006099E-2</v>
      </c>
      <c r="G27" s="2">
        <v>3.0296127562642401E-2</v>
      </c>
      <c r="H27" s="2">
        <v>3.42778793418647E-2</v>
      </c>
      <c r="I27" s="2">
        <v>3.53229190953602E-2</v>
      </c>
      <c r="J27" s="2">
        <v>3.7522123893805298E-2</v>
      </c>
      <c r="K27" s="2">
        <v>3.3128253667770897E-2</v>
      </c>
      <c r="L27" s="2">
        <v>3.5714285714285698E-2</v>
      </c>
      <c r="M27" s="2">
        <v>3.7450301397973597E-2</v>
      </c>
      <c r="N27" s="2">
        <v>4.0964777947932601E-2</v>
      </c>
    </row>
    <row r="28" spans="1:14" x14ac:dyDescent="0.3">
      <c r="A28" s="8" t="s">
        <v>85</v>
      </c>
      <c r="B28" s="2">
        <v>0.65916595328359995</v>
      </c>
      <c r="C28" s="2">
        <v>0.65493601462522899</v>
      </c>
      <c r="D28" s="2">
        <v>0.65218847699866001</v>
      </c>
      <c r="E28" s="2">
        <v>0.64754280631532102</v>
      </c>
      <c r="F28" s="2">
        <v>0.64200045259108396</v>
      </c>
      <c r="G28" s="2">
        <v>0.65182232346241498</v>
      </c>
      <c r="H28" s="2">
        <v>0.64488117001828105</v>
      </c>
      <c r="I28" s="2">
        <v>0.64117509909069703</v>
      </c>
      <c r="J28" s="2">
        <v>0.63598820058997096</v>
      </c>
      <c r="K28" s="2">
        <v>0.62139138665404603</v>
      </c>
      <c r="L28" s="2">
        <v>0.60689739813451105</v>
      </c>
      <c r="M28" s="2">
        <v>0.58522508657175798</v>
      </c>
      <c r="N28" s="2">
        <v>0.56316998468606405</v>
      </c>
    </row>
    <row r="29" spans="1:14" x14ac:dyDescent="0.3">
      <c r="A29" s="8" t="s">
        <v>86</v>
      </c>
      <c r="B29" s="2">
        <v>2.1034609269903401E-2</v>
      </c>
      <c r="C29" s="2">
        <v>2.1023765996343698E-2</v>
      </c>
      <c r="D29" s="2">
        <v>1.9205002233139801E-2</v>
      </c>
      <c r="E29" s="2">
        <v>2.03468979319546E-2</v>
      </c>
      <c r="F29" s="2">
        <v>2.3421588594704699E-2</v>
      </c>
      <c r="G29" s="2">
        <v>2.5626423690205E-2</v>
      </c>
      <c r="H29" s="2">
        <v>2.66224862888483E-2</v>
      </c>
      <c r="I29" s="2">
        <v>2.5647003963627901E-2</v>
      </c>
      <c r="J29" s="2">
        <v>2.52507374631268E-2</v>
      </c>
      <c r="K29" s="2">
        <v>2.3663038334122099E-2</v>
      </c>
      <c r="L29" s="2">
        <v>2.5527736867943102E-2</v>
      </c>
      <c r="M29" s="2">
        <v>2.5779145825317401E-2</v>
      </c>
      <c r="N29" s="2">
        <v>2.85860132720776E-2</v>
      </c>
    </row>
    <row r="30" spans="1:14" x14ac:dyDescent="0.3">
      <c r="A30" s="8" t="s">
        <v>87</v>
      </c>
      <c r="B30" s="2">
        <v>5.3442582854347602E-2</v>
      </c>
      <c r="C30" s="2">
        <v>4.78747714808044E-2</v>
      </c>
      <c r="D30" s="2">
        <v>4.7007592675301503E-2</v>
      </c>
      <c r="E30" s="2">
        <v>4.2583944852123599E-2</v>
      </c>
      <c r="F30" s="2">
        <v>3.5980991174473897E-2</v>
      </c>
      <c r="G30" s="2">
        <v>3.1207289293849701E-2</v>
      </c>
      <c r="H30" s="2">
        <v>3.0621572212065799E-2</v>
      </c>
      <c r="I30" s="2">
        <v>2.9727209139659601E-2</v>
      </c>
      <c r="J30" s="2">
        <v>2.9498525073746298E-2</v>
      </c>
      <c r="K30" s="2">
        <v>3.0407004259346899E-2</v>
      </c>
      <c r="L30" s="2">
        <v>2.5650466372115901E-2</v>
      </c>
      <c r="M30" s="2">
        <v>2.4624855713736099E-2</v>
      </c>
      <c r="N30" s="2">
        <v>2.4119448698315501E-2</v>
      </c>
    </row>
    <row r="31" spans="1:14" x14ac:dyDescent="0.3">
      <c r="A31" s="8" t="s">
        <v>88</v>
      </c>
      <c r="B31" s="2">
        <v>0.53565573770491803</v>
      </c>
      <c r="C31" s="2">
        <v>0.53911735205616895</v>
      </c>
      <c r="D31" s="2">
        <v>0.52020202020202</v>
      </c>
      <c r="E31" s="2">
        <v>0.52528548123980401</v>
      </c>
      <c r="F31" s="2">
        <v>0.51566951566951602</v>
      </c>
      <c r="G31" s="2">
        <v>0.50377733598409502</v>
      </c>
      <c r="H31" s="2">
        <v>0.49014255383682098</v>
      </c>
      <c r="I31" s="2">
        <v>0.45652173913043498</v>
      </c>
      <c r="J31" s="2">
        <v>0.43793738489871098</v>
      </c>
      <c r="K31" s="2">
        <v>0.43220849653510102</v>
      </c>
      <c r="L31" s="2">
        <v>0.43326910725754703</v>
      </c>
      <c r="M31" s="2">
        <v>0.42904174015285101</v>
      </c>
      <c r="N31" s="2">
        <v>0.42096259124087598</v>
      </c>
    </row>
    <row r="32" spans="1:14" x14ac:dyDescent="0.3">
      <c r="A32" s="8" t="s">
        <v>89</v>
      </c>
      <c r="B32" s="2">
        <v>0.144262295081967</v>
      </c>
      <c r="C32" s="2">
        <v>0.16148445336007999</v>
      </c>
      <c r="D32" s="2">
        <v>0.172839506172839</v>
      </c>
      <c r="E32" s="2">
        <v>0.17944535073409501</v>
      </c>
      <c r="F32" s="2">
        <v>0.21035137701804399</v>
      </c>
      <c r="G32" s="2">
        <v>0.24572564612326001</v>
      </c>
      <c r="H32" s="2">
        <v>0.278434940855323</v>
      </c>
      <c r="I32" s="2">
        <v>0.30203515263644798</v>
      </c>
      <c r="J32" s="2">
        <v>0.31418047882136302</v>
      </c>
      <c r="K32" s="2">
        <v>0.30340463995179301</v>
      </c>
      <c r="L32" s="2">
        <v>0.29389852280025702</v>
      </c>
      <c r="M32" s="2">
        <v>0.28994708994709001</v>
      </c>
      <c r="N32" s="2">
        <v>0.306569343065693</v>
      </c>
    </row>
    <row r="33" spans="1:15" x14ac:dyDescent="0.3">
      <c r="A33" s="8" t="s">
        <v>90</v>
      </c>
      <c r="B33" s="2">
        <v>1.47540983606557E-2</v>
      </c>
      <c r="C33" s="2">
        <v>1.6549648946840499E-2</v>
      </c>
      <c r="D33" s="2">
        <v>1.9640852974186301E-2</v>
      </c>
      <c r="E33" s="2">
        <v>2.3926046764545999E-2</v>
      </c>
      <c r="F33" s="2">
        <v>2.23171889838557E-2</v>
      </c>
      <c r="G33" s="2">
        <v>1.5506958250496999E-2</v>
      </c>
      <c r="H33" s="2">
        <v>1.5165301789505601E-2</v>
      </c>
      <c r="I33" s="2">
        <v>1.6419981498612402E-2</v>
      </c>
      <c r="J33" s="2">
        <v>1.8047882136279898E-2</v>
      </c>
      <c r="K33" s="2">
        <v>1.9584212112082E-2</v>
      </c>
      <c r="L33" s="2">
        <v>2.0809248554913298E-2</v>
      </c>
      <c r="M33" s="2">
        <v>2.2810111699000601E-2</v>
      </c>
      <c r="N33" s="2">
        <v>2.0415145985401499E-2</v>
      </c>
    </row>
    <row r="34" spans="1:15" x14ac:dyDescent="0.3">
      <c r="A34" s="8" t="s">
        <v>91</v>
      </c>
      <c r="B34" s="2">
        <v>0.11926229508196701</v>
      </c>
      <c r="C34" s="2">
        <v>0.119859578736209</v>
      </c>
      <c r="D34" s="2">
        <v>0.14534231200897901</v>
      </c>
      <c r="E34" s="2">
        <v>0.14790647090810199</v>
      </c>
      <c r="F34" s="2">
        <v>0.14434947768281101</v>
      </c>
      <c r="G34" s="2">
        <v>0.135984095427435</v>
      </c>
      <c r="H34" s="2">
        <v>0.113436457385502</v>
      </c>
      <c r="I34" s="2">
        <v>0.102913968547641</v>
      </c>
      <c r="J34" s="2">
        <v>9.0976058931860004E-2</v>
      </c>
      <c r="K34" s="2">
        <v>8.0445917445013601E-2</v>
      </c>
      <c r="L34" s="2">
        <v>7.1290944123314104E-2</v>
      </c>
      <c r="M34" s="2">
        <v>6.7724867724867702E-2</v>
      </c>
      <c r="N34" s="2">
        <v>6.1017335766423403E-2</v>
      </c>
    </row>
    <row r="35" spans="1:15" x14ac:dyDescent="0.3">
      <c r="A35" s="8" t="s">
        <v>92</v>
      </c>
      <c r="B35" s="2">
        <v>4.91803278688525E-2</v>
      </c>
      <c r="C35" s="2">
        <v>5.2156469408224701E-2</v>
      </c>
      <c r="D35" s="2">
        <v>5.6677890011223302E-2</v>
      </c>
      <c r="E35" s="2">
        <v>5.60087003806417E-2</v>
      </c>
      <c r="F35" s="2">
        <v>6.0303893637226998E-2</v>
      </c>
      <c r="G35" s="2">
        <v>6.4811133200795207E-2</v>
      </c>
      <c r="H35" s="2">
        <v>6.9153776160145605E-2</v>
      </c>
      <c r="I35" s="2">
        <v>8.14061054579093E-2</v>
      </c>
      <c r="J35" s="2">
        <v>9.2449355432780794E-2</v>
      </c>
      <c r="K35" s="2">
        <v>0.112985839108165</v>
      </c>
      <c r="L35" s="2">
        <v>0.12806679511881799</v>
      </c>
      <c r="M35" s="2">
        <v>0.136390358612581</v>
      </c>
      <c r="N35" s="2">
        <v>0.13651916058394201</v>
      </c>
    </row>
    <row r="36" spans="1:15" x14ac:dyDescent="0.3">
      <c r="A36" s="8" t="s">
        <v>93</v>
      </c>
      <c r="B36" s="2">
        <v>0.136885245901639</v>
      </c>
      <c r="C36" s="2">
        <v>0.11083249749247701</v>
      </c>
      <c r="D36" s="2">
        <v>8.5297418630752006E-2</v>
      </c>
      <c r="E36" s="2">
        <v>6.7427949972811305E-2</v>
      </c>
      <c r="F36" s="2">
        <v>4.7008547008547001E-2</v>
      </c>
      <c r="G36" s="2">
        <v>3.4194831013916502E-2</v>
      </c>
      <c r="H36" s="2">
        <v>3.36669699727025E-2</v>
      </c>
      <c r="I36" s="2">
        <v>4.0703052728954699E-2</v>
      </c>
      <c r="J36" s="2">
        <v>4.6408839779005499E-2</v>
      </c>
      <c r="K36" s="2">
        <v>5.1370894847845697E-2</v>
      </c>
      <c r="L36" s="2">
        <v>5.2665382145150902E-2</v>
      </c>
      <c r="M36" s="2">
        <v>5.4085831863609601E-2</v>
      </c>
      <c r="N36" s="2">
        <v>5.4516423357664198E-2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0.106111111111111</v>
      </c>
      <c r="C41" s="2">
        <v>2.7624309392265199E-2</v>
      </c>
      <c r="D41" s="2">
        <v>3.42130987292278E-2</v>
      </c>
      <c r="E41" s="2">
        <v>4.7258979206049097E-3</v>
      </c>
      <c r="F41" s="2">
        <v>-4.0921919096895597E-2</v>
      </c>
      <c r="G41" s="2">
        <v>-5.3948013732221696E-3</v>
      </c>
      <c r="H41" s="2">
        <v>-7.3964497041420097E-3</v>
      </c>
      <c r="I41" s="2">
        <v>-4.96770988574267E-3</v>
      </c>
      <c r="J41" s="2">
        <v>8.2875686470294599E-2</v>
      </c>
      <c r="K41" s="2">
        <v>1.47533425541724E-2</v>
      </c>
      <c r="L41" s="2">
        <v>2.1808268968650599E-2</v>
      </c>
      <c r="M41" s="2">
        <v>5.1578479324144097E-2</v>
      </c>
      <c r="N41" s="3">
        <v>0.18072890664003999</v>
      </c>
      <c r="O41" s="3">
        <v>0.31388888888888899</v>
      </c>
    </row>
    <row r="42" spans="1:15" x14ac:dyDescent="0.3">
      <c r="A42" s="8" t="s">
        <v>83</v>
      </c>
      <c r="B42" s="2">
        <v>6.5868263473053898E-2</v>
      </c>
      <c r="C42" s="2">
        <v>8.98876404494382E-2</v>
      </c>
      <c r="D42" s="2">
        <v>3.09278350515464E-2</v>
      </c>
      <c r="E42" s="2">
        <v>0.215</v>
      </c>
      <c r="F42" s="2">
        <v>4.1152263374485597E-2</v>
      </c>
      <c r="G42" s="2">
        <v>0.102766798418972</v>
      </c>
      <c r="H42" s="2">
        <v>2.8673835125448001E-2</v>
      </c>
      <c r="I42" s="2">
        <v>4.5296167247386797E-2</v>
      </c>
      <c r="J42" s="2">
        <v>-0.02</v>
      </c>
      <c r="K42" s="2">
        <v>0</v>
      </c>
      <c r="L42" s="2">
        <v>2.04081632653061E-2</v>
      </c>
      <c r="M42" s="2">
        <v>0.08</v>
      </c>
      <c r="N42" s="3">
        <v>0.08</v>
      </c>
      <c r="O42" s="3">
        <v>0.940119760479042</v>
      </c>
    </row>
    <row r="43" spans="1:15" x14ac:dyDescent="0.3">
      <c r="A43" s="8" t="s">
        <v>84</v>
      </c>
      <c r="B43" s="2">
        <v>0.175355450236967</v>
      </c>
      <c r="C43" s="2">
        <v>0.13709677419354799</v>
      </c>
      <c r="D43" s="2">
        <v>2.1276595744680899E-2</v>
      </c>
      <c r="E43" s="2">
        <v>-6.25E-2</v>
      </c>
      <c r="F43" s="2">
        <v>-1.48148148148148E-2</v>
      </c>
      <c r="G43" s="2">
        <v>0.12781954887218</v>
      </c>
      <c r="H43" s="2">
        <v>0.01</v>
      </c>
      <c r="I43" s="2">
        <v>4.95049504950495E-2</v>
      </c>
      <c r="J43" s="2">
        <v>-0.11949685534591201</v>
      </c>
      <c r="K43" s="2">
        <v>3.9285714285714299E-2</v>
      </c>
      <c r="L43" s="2">
        <v>3.4364261168384901E-3</v>
      </c>
      <c r="M43" s="2">
        <v>9.9315068493150693E-2</v>
      </c>
      <c r="N43" s="3">
        <v>9.4339622641509396E-3</v>
      </c>
      <c r="O43" s="3">
        <v>0.52132701421800998</v>
      </c>
    </row>
    <row r="44" spans="1:15" x14ac:dyDescent="0.3">
      <c r="A44" s="8" t="s">
        <v>85</v>
      </c>
      <c r="B44" s="2">
        <v>6.3450834879406295E-2</v>
      </c>
      <c r="C44" s="2">
        <v>1.9016050244242799E-2</v>
      </c>
      <c r="D44" s="2">
        <v>-2.9104605375791801E-3</v>
      </c>
      <c r="E44" s="2">
        <v>-2.5755494505494501E-2</v>
      </c>
      <c r="F44" s="2">
        <v>8.6358829749735595E-3</v>
      </c>
      <c r="G44" s="2">
        <v>-1.3803948977808801E-2</v>
      </c>
      <c r="H44" s="2">
        <v>-2.5513819985825699E-2</v>
      </c>
      <c r="I44" s="2">
        <v>-0.02</v>
      </c>
      <c r="J44" s="2">
        <v>-2.56029684601113E-2</v>
      </c>
      <c r="K44" s="2">
        <v>-5.84539223153085E-2</v>
      </c>
      <c r="L44" s="2">
        <v>-7.7249747219413606E-2</v>
      </c>
      <c r="M44" s="2">
        <v>-3.2873109796186697E-2</v>
      </c>
      <c r="N44" s="3">
        <v>-0.18126159554731</v>
      </c>
      <c r="O44" s="3">
        <v>-0.18126159554731</v>
      </c>
    </row>
    <row r="45" spans="1:15" x14ac:dyDescent="0.3">
      <c r="A45" s="8" t="s">
        <v>86</v>
      </c>
      <c r="B45" s="2">
        <v>6.9767441860465101E-2</v>
      </c>
      <c r="C45" s="2">
        <v>-6.5217391304347797E-2</v>
      </c>
      <c r="D45" s="2">
        <v>6.3953488372092998E-2</v>
      </c>
      <c r="E45" s="2">
        <v>0.13114754098360701</v>
      </c>
      <c r="F45" s="2">
        <v>8.6956521739130405E-2</v>
      </c>
      <c r="G45" s="2">
        <v>3.5555555555555597E-2</v>
      </c>
      <c r="H45" s="2">
        <v>-5.5793991416309002E-2</v>
      </c>
      <c r="I45" s="2">
        <v>-2.7272727272727299E-2</v>
      </c>
      <c r="J45" s="2">
        <v>-6.5420560747663503E-2</v>
      </c>
      <c r="K45" s="2">
        <v>0.04</v>
      </c>
      <c r="L45" s="2">
        <v>-3.3653846153846201E-2</v>
      </c>
      <c r="M45" s="2">
        <v>0.114427860696517</v>
      </c>
      <c r="N45" s="3">
        <v>4.67289719626168E-2</v>
      </c>
      <c r="O45" s="3">
        <v>0.30232558139534899</v>
      </c>
    </row>
    <row r="46" spans="1:15" x14ac:dyDescent="0.3">
      <c r="A46" s="8" t="s">
        <v>87</v>
      </c>
      <c r="B46" s="2">
        <v>-4.1189931350114402E-2</v>
      </c>
      <c r="C46" s="2">
        <v>4.7732696897374704E-3</v>
      </c>
      <c r="D46" s="2">
        <v>-9.0261282660332495E-2</v>
      </c>
      <c r="E46" s="2">
        <v>-0.16971279373368101</v>
      </c>
      <c r="F46" s="2">
        <v>-0.138364779874214</v>
      </c>
      <c r="G46" s="2">
        <v>-2.18978102189781E-2</v>
      </c>
      <c r="H46" s="2">
        <v>-4.85074626865672E-2</v>
      </c>
      <c r="I46" s="2">
        <v>-1.9607843137254902E-2</v>
      </c>
      <c r="J46" s="2">
        <v>2.8000000000000001E-2</v>
      </c>
      <c r="K46" s="2">
        <v>-0.18677042801556401</v>
      </c>
      <c r="L46" s="2">
        <v>-8.1339712918660295E-2</v>
      </c>
      <c r="M46" s="2">
        <v>-1.5625E-2</v>
      </c>
      <c r="N46" s="3">
        <v>-0.24399999999999999</v>
      </c>
      <c r="O46" s="3">
        <v>-0.56750572082379902</v>
      </c>
    </row>
    <row r="47" spans="1:15" x14ac:dyDescent="0.3">
      <c r="A47" s="8" t="s">
        <v>88</v>
      </c>
      <c r="B47" s="2">
        <v>-0.17750573833205799</v>
      </c>
      <c r="C47" s="2">
        <v>-0.13767441860465099</v>
      </c>
      <c r="D47" s="2">
        <v>4.2071197411003201E-2</v>
      </c>
      <c r="E47" s="2">
        <v>0.12422360248447201</v>
      </c>
      <c r="F47" s="2">
        <v>0.16666666666666699</v>
      </c>
      <c r="G47" s="2">
        <v>0.27545382794001599</v>
      </c>
      <c r="H47" s="2">
        <v>0.22153465346534701</v>
      </c>
      <c r="I47" s="2">
        <v>0.204660587639311</v>
      </c>
      <c r="J47" s="2">
        <v>0.20647603027754399</v>
      </c>
      <c r="K47" s="2">
        <v>0.17567096549320299</v>
      </c>
      <c r="L47" s="2">
        <v>8.1826267417728998E-2</v>
      </c>
      <c r="M47" s="2">
        <v>1.15100027404768E-2</v>
      </c>
      <c r="N47" s="3">
        <v>0.55214465937762802</v>
      </c>
      <c r="O47" s="3">
        <v>1.82402448355011</v>
      </c>
    </row>
    <row r="48" spans="1:15" x14ac:dyDescent="0.3">
      <c r="A48" s="8" t="s">
        <v>89</v>
      </c>
      <c r="B48" s="2">
        <v>-8.5227272727272693E-2</v>
      </c>
      <c r="C48" s="2">
        <v>-4.3478260869565202E-2</v>
      </c>
      <c r="D48" s="2">
        <v>7.1428571428571397E-2</v>
      </c>
      <c r="E48" s="2">
        <v>0.34242424242424202</v>
      </c>
      <c r="F48" s="2">
        <v>0.39503386004514701</v>
      </c>
      <c r="G48" s="2">
        <v>0.485436893203884</v>
      </c>
      <c r="H48" s="2">
        <v>0.42265795206971701</v>
      </c>
      <c r="I48" s="2">
        <v>0.30627871362940301</v>
      </c>
      <c r="J48" s="2">
        <v>0.18053927315357601</v>
      </c>
      <c r="K48" s="2">
        <v>0.13604766633564999</v>
      </c>
      <c r="L48" s="2">
        <v>7.77972027972028E-2</v>
      </c>
      <c r="M48" s="2">
        <v>9.0024330900243296E-2</v>
      </c>
      <c r="N48" s="3">
        <v>0.57561547479484199</v>
      </c>
      <c r="O48" s="3">
        <v>6.6363636363636402</v>
      </c>
    </row>
    <row r="49" spans="1:15" x14ac:dyDescent="0.3">
      <c r="A49" s="8" t="s">
        <v>90</v>
      </c>
      <c r="B49" s="2">
        <v>-8.3333333333333301E-2</v>
      </c>
      <c r="C49" s="2">
        <v>6.0606060606060601E-2</v>
      </c>
      <c r="D49" s="2">
        <v>0.25714285714285701</v>
      </c>
      <c r="E49" s="2">
        <v>6.8181818181818205E-2</v>
      </c>
      <c r="F49" s="2">
        <v>-0.170212765957447</v>
      </c>
      <c r="G49" s="2">
        <v>0.28205128205128199</v>
      </c>
      <c r="H49" s="2">
        <v>0.42</v>
      </c>
      <c r="I49" s="2">
        <v>0.38028169014084501</v>
      </c>
      <c r="J49" s="2">
        <v>0.32653061224489799</v>
      </c>
      <c r="K49" s="2">
        <v>0.246153846153846</v>
      </c>
      <c r="L49" s="2">
        <v>0.19753086419753099</v>
      </c>
      <c r="M49" s="2">
        <v>-7.7319587628865996E-2</v>
      </c>
      <c r="N49" s="3">
        <v>0.82653061224489799</v>
      </c>
      <c r="O49" s="3">
        <v>3.9722222222222201</v>
      </c>
    </row>
    <row r="50" spans="1:15" x14ac:dyDescent="0.3">
      <c r="A50" s="8" t="s">
        <v>91</v>
      </c>
      <c r="B50" s="2">
        <v>-0.17869415807560099</v>
      </c>
      <c r="C50" s="2">
        <v>8.3682008368200805E-2</v>
      </c>
      <c r="D50" s="2">
        <v>5.0193050193050197E-2</v>
      </c>
      <c r="E50" s="2">
        <v>0.11764705882352899</v>
      </c>
      <c r="F50" s="2">
        <v>0.125</v>
      </c>
      <c r="G50" s="2">
        <v>9.3567251461988299E-2</v>
      </c>
      <c r="H50" s="2">
        <v>0.18983957219251299</v>
      </c>
      <c r="I50" s="2">
        <v>0.11011235955056201</v>
      </c>
      <c r="J50" s="2">
        <v>8.0971659919028299E-2</v>
      </c>
      <c r="K50" s="2">
        <v>3.9325842696629199E-2</v>
      </c>
      <c r="L50" s="2">
        <v>3.7837837837837798E-2</v>
      </c>
      <c r="M50" s="2">
        <v>-7.1180555555555594E-2</v>
      </c>
      <c r="N50" s="3">
        <v>8.2995951417004096E-2</v>
      </c>
      <c r="O50" s="3">
        <v>0.83848797250859097</v>
      </c>
    </row>
    <row r="51" spans="1:15" x14ac:dyDescent="0.3">
      <c r="A51" s="8" t="s">
        <v>92</v>
      </c>
      <c r="B51" s="2">
        <v>-0.133333333333333</v>
      </c>
      <c r="C51" s="2">
        <v>-2.8846153846153799E-2</v>
      </c>
      <c r="D51" s="2">
        <v>1.9801980198019799E-2</v>
      </c>
      <c r="E51" s="2">
        <v>0.233009708737864</v>
      </c>
      <c r="F51" s="2">
        <v>0.28346456692913402</v>
      </c>
      <c r="G51" s="2">
        <v>0.39877300613496902</v>
      </c>
      <c r="H51" s="2">
        <v>0.54385964912280704</v>
      </c>
      <c r="I51" s="2">
        <v>0.42613636363636398</v>
      </c>
      <c r="J51" s="2">
        <v>0.49402390438247001</v>
      </c>
      <c r="K51" s="2">
        <v>0.32933333333333298</v>
      </c>
      <c r="L51" s="2">
        <v>0.163490471414243</v>
      </c>
      <c r="M51" s="2">
        <v>3.1896551724137898E-2</v>
      </c>
      <c r="N51" s="3">
        <v>1.38446215139442</v>
      </c>
      <c r="O51" s="3">
        <v>8.9749999999999996</v>
      </c>
    </row>
    <row r="52" spans="1:15" x14ac:dyDescent="0.3">
      <c r="A52" s="8" t="s">
        <v>93</v>
      </c>
      <c r="B52" s="2">
        <v>-0.33832335329341301</v>
      </c>
      <c r="C52" s="2">
        <v>-0.31221719457013603</v>
      </c>
      <c r="D52" s="2">
        <v>-0.18421052631578899</v>
      </c>
      <c r="E52" s="2">
        <v>-0.20161290322580599</v>
      </c>
      <c r="F52" s="2">
        <v>-0.13131313131313099</v>
      </c>
      <c r="G52" s="2">
        <v>0.290697674418605</v>
      </c>
      <c r="H52" s="2">
        <v>0.58558558558558604</v>
      </c>
      <c r="I52" s="2">
        <v>0.43181818181818199</v>
      </c>
      <c r="J52" s="2">
        <v>0.35317460317460297</v>
      </c>
      <c r="K52" s="2">
        <v>0.20234604105571799</v>
      </c>
      <c r="L52" s="2">
        <v>0.12195121951219499</v>
      </c>
      <c r="M52" s="2">
        <v>3.9130434782608699E-2</v>
      </c>
      <c r="N52" s="3">
        <v>0.89682539682539697</v>
      </c>
      <c r="O52" s="3">
        <v>0.43113772455089799</v>
      </c>
    </row>
    <row r="53" spans="1:15" x14ac:dyDescent="0.3">
      <c r="A53" s="11" t="s">
        <v>16</v>
      </c>
      <c r="B53" s="3">
        <v>1.2150324950551E-2</v>
      </c>
      <c r="C53" s="3">
        <v>-7.4446305602084498E-4</v>
      </c>
      <c r="D53" s="3">
        <v>8.8470851182715603E-3</v>
      </c>
      <c r="E53" s="3">
        <v>1.0246469122126799E-2</v>
      </c>
      <c r="F53" s="3">
        <v>3.2072368421052599E-2</v>
      </c>
      <c r="G53" s="3">
        <v>6.6755201416555998E-2</v>
      </c>
      <c r="H53" s="3">
        <v>7.0794256784795395E-2</v>
      </c>
      <c r="I53" s="3">
        <v>7.7739885289102501E-2</v>
      </c>
      <c r="J53" s="3">
        <v>8.5221143473570696E-2</v>
      </c>
      <c r="K53" s="3">
        <v>5.5864811133200798E-2</v>
      </c>
      <c r="L53" s="3">
        <v>2.3159480323856101E-2</v>
      </c>
      <c r="M53" s="3">
        <v>1.8525334314808E-2</v>
      </c>
      <c r="N53" s="3">
        <v>0.19410284070478201</v>
      </c>
      <c r="O53" s="3">
        <v>0.56390694169727795</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160</v>
      </c>
    </row>
    <row r="2" spans="1:14" ht="15.6" x14ac:dyDescent="0.3">
      <c r="A2" s="12" t="s">
        <v>161</v>
      </c>
    </row>
    <row r="3" spans="1:14" ht="15.6" x14ac:dyDescent="0.3">
      <c r="A3" s="12" t="s">
        <v>33</v>
      </c>
    </row>
    <row r="4" spans="1:14" x14ac:dyDescent="0.3">
      <c r="A4" s="15"/>
    </row>
    <row r="5" spans="1:14" x14ac:dyDescent="0.3">
      <c r="A5" s="16" t="str">
        <f>HYPERLINK("#'Table of contents'!A52",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915</v>
      </c>
      <c r="C8" s="1">
        <v>931</v>
      </c>
      <c r="D8" s="1">
        <v>942</v>
      </c>
      <c r="E8" s="1">
        <v>899</v>
      </c>
      <c r="F8" s="1">
        <v>831</v>
      </c>
      <c r="G8" s="1">
        <v>728</v>
      </c>
      <c r="H8" s="1">
        <v>664</v>
      </c>
      <c r="I8" s="1">
        <v>611</v>
      </c>
      <c r="J8" s="1">
        <v>521</v>
      </c>
      <c r="K8" s="1">
        <v>237</v>
      </c>
      <c r="L8" s="1">
        <v>211</v>
      </c>
      <c r="M8" s="1">
        <v>206</v>
      </c>
      <c r="N8" s="1">
        <v>202</v>
      </c>
    </row>
    <row r="9" spans="1:14" x14ac:dyDescent="0.3">
      <c r="A9" s="7" t="s">
        <v>14</v>
      </c>
      <c r="B9" s="1">
        <v>5374</v>
      </c>
      <c r="C9" s="1">
        <v>4892</v>
      </c>
      <c r="D9" s="1">
        <v>5015</v>
      </c>
      <c r="E9" s="1">
        <v>4951</v>
      </c>
      <c r="F9" s="1">
        <v>5379</v>
      </c>
      <c r="G9" s="1">
        <v>5516</v>
      </c>
      <c r="H9" s="1">
        <v>5935</v>
      </c>
      <c r="I9" s="1">
        <v>6209</v>
      </c>
      <c r="J9" s="1">
        <v>6455</v>
      </c>
      <c r="K9" s="1">
        <v>6214</v>
      </c>
      <c r="L9" s="1">
        <v>6433</v>
      </c>
      <c r="M9" s="1">
        <v>6561</v>
      </c>
      <c r="N9" s="1">
        <v>6729</v>
      </c>
    </row>
    <row r="10" spans="1:14" x14ac:dyDescent="0.3">
      <c r="A10" s="7" t="s">
        <v>15</v>
      </c>
      <c r="B10" s="1">
        <v>436</v>
      </c>
      <c r="C10" s="1">
        <v>443</v>
      </c>
      <c r="D10" s="1">
        <v>465</v>
      </c>
      <c r="E10" s="1">
        <v>471</v>
      </c>
      <c r="F10" s="1">
        <v>475</v>
      </c>
      <c r="G10" s="1">
        <v>512</v>
      </c>
      <c r="H10" s="1">
        <v>531</v>
      </c>
      <c r="I10" s="1">
        <v>568</v>
      </c>
      <c r="J10" s="1">
        <v>626</v>
      </c>
      <c r="K10" s="1">
        <v>654</v>
      </c>
      <c r="L10" s="1">
        <v>710</v>
      </c>
      <c r="M10" s="1">
        <v>856</v>
      </c>
      <c r="N10" s="1">
        <v>960</v>
      </c>
    </row>
    <row r="11" spans="1:14" x14ac:dyDescent="0.3">
      <c r="A11" s="10" t="s">
        <v>16</v>
      </c>
      <c r="B11" s="5">
        <v>6725</v>
      </c>
      <c r="C11" s="5">
        <v>6266</v>
      </c>
      <c r="D11" s="5">
        <v>6422</v>
      </c>
      <c r="E11" s="5">
        <v>6321</v>
      </c>
      <c r="F11" s="5">
        <v>6685</v>
      </c>
      <c r="G11" s="5">
        <v>6756</v>
      </c>
      <c r="H11" s="5">
        <v>7130</v>
      </c>
      <c r="I11" s="5">
        <v>7388</v>
      </c>
      <c r="J11" s="5">
        <v>7602</v>
      </c>
      <c r="K11" s="5">
        <v>7105</v>
      </c>
      <c r="L11" s="5">
        <v>7354</v>
      </c>
      <c r="M11" s="5">
        <v>7623</v>
      </c>
      <c r="N11" s="5">
        <v>7891</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0.13605947955390299</v>
      </c>
      <c r="C16" s="2">
        <v>0.14857963613150299</v>
      </c>
      <c r="D16" s="2">
        <v>0.14668327623793201</v>
      </c>
      <c r="E16" s="2">
        <v>0.14222433159310199</v>
      </c>
      <c r="F16" s="2">
        <v>0.12430815258040399</v>
      </c>
      <c r="G16" s="2">
        <v>0.10775606867969199</v>
      </c>
      <c r="H16" s="2">
        <v>9.3127629733520303E-2</v>
      </c>
      <c r="I16" s="2">
        <v>8.2701678397401196E-2</v>
      </c>
      <c r="J16" s="2">
        <v>6.8534596158905503E-2</v>
      </c>
      <c r="K16" s="2">
        <v>3.3356790992259001E-2</v>
      </c>
      <c r="L16" s="2">
        <v>2.8691868370954599E-2</v>
      </c>
      <c r="M16" s="2">
        <v>2.7023481568936102E-2</v>
      </c>
      <c r="N16" s="2">
        <v>2.5598783424154101E-2</v>
      </c>
    </row>
    <row r="17" spans="1:15" x14ac:dyDescent="0.3">
      <c r="A17" s="8" t="s">
        <v>14</v>
      </c>
      <c r="B17" s="2">
        <v>0.79910780669144998</v>
      </c>
      <c r="C17" s="2">
        <v>0.780721353335461</v>
      </c>
      <c r="D17" s="2">
        <v>0.78090937402678295</v>
      </c>
      <c r="E17" s="2">
        <v>0.78326214206612899</v>
      </c>
      <c r="F17" s="2">
        <v>0.80463724756918498</v>
      </c>
      <c r="G17" s="2">
        <v>0.81645944345766697</v>
      </c>
      <c r="H17" s="2">
        <v>0.832398316970547</v>
      </c>
      <c r="I17" s="2">
        <v>0.84041689225771499</v>
      </c>
      <c r="J17" s="2">
        <v>0.84911865298605604</v>
      </c>
      <c r="K17" s="2">
        <v>0.87459535538353295</v>
      </c>
      <c r="L17" s="2">
        <v>0.874762034267066</v>
      </c>
      <c r="M17" s="2">
        <v>0.86068476977567898</v>
      </c>
      <c r="N17" s="2">
        <v>0.85274363198580705</v>
      </c>
    </row>
    <row r="18" spans="1:15" x14ac:dyDescent="0.3">
      <c r="A18" s="8" t="s">
        <v>15</v>
      </c>
      <c r="B18" s="2">
        <v>6.4832713754646804E-2</v>
      </c>
      <c r="C18" s="2">
        <v>7.06990105330354E-2</v>
      </c>
      <c r="D18" s="2">
        <v>7.2407349735284995E-2</v>
      </c>
      <c r="E18" s="2">
        <v>7.4513526340768896E-2</v>
      </c>
      <c r="F18" s="2">
        <v>7.1054599850411404E-2</v>
      </c>
      <c r="G18" s="2">
        <v>7.5784487862640595E-2</v>
      </c>
      <c r="H18" s="2">
        <v>7.4474053295932693E-2</v>
      </c>
      <c r="I18" s="2">
        <v>7.6881429344883595E-2</v>
      </c>
      <c r="J18" s="2">
        <v>8.2346750855038106E-2</v>
      </c>
      <c r="K18" s="2">
        <v>9.2047853624208295E-2</v>
      </c>
      <c r="L18" s="2">
        <v>9.6546097361979902E-2</v>
      </c>
      <c r="M18" s="2">
        <v>0.11229174865538501</v>
      </c>
      <c r="N18" s="2">
        <v>0.121657584590039</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1.7486338797814201E-2</v>
      </c>
      <c r="C23" s="2">
        <v>1.1815252416756201E-2</v>
      </c>
      <c r="D23" s="2">
        <v>-4.56475583864119E-2</v>
      </c>
      <c r="E23" s="2">
        <v>-7.5639599555061193E-2</v>
      </c>
      <c r="F23" s="2">
        <v>-0.123947051744886</v>
      </c>
      <c r="G23" s="2">
        <v>-8.7912087912087905E-2</v>
      </c>
      <c r="H23" s="2">
        <v>-7.98192771084337E-2</v>
      </c>
      <c r="I23" s="2">
        <v>-0.14729950900163699</v>
      </c>
      <c r="J23" s="2">
        <v>-0.54510556621881001</v>
      </c>
      <c r="K23" s="2">
        <v>-0.109704641350211</v>
      </c>
      <c r="L23" s="2">
        <v>-2.3696682464454999E-2</v>
      </c>
      <c r="M23" s="2">
        <v>-1.94174757281553E-2</v>
      </c>
      <c r="N23" s="3">
        <v>-0.61228406909788902</v>
      </c>
      <c r="O23" s="3">
        <v>-0.77923497267759601</v>
      </c>
    </row>
    <row r="24" spans="1:15" x14ac:dyDescent="0.3">
      <c r="A24" s="8" t="s">
        <v>14</v>
      </c>
      <c r="B24" s="2">
        <v>-8.96911053219204E-2</v>
      </c>
      <c r="C24" s="2">
        <v>2.5143090760425198E-2</v>
      </c>
      <c r="D24" s="2">
        <v>-1.27617148554337E-2</v>
      </c>
      <c r="E24" s="2">
        <v>8.6447182387396501E-2</v>
      </c>
      <c r="F24" s="2">
        <v>2.54694181074549E-2</v>
      </c>
      <c r="G24" s="2">
        <v>7.5960841189267603E-2</v>
      </c>
      <c r="H24" s="2">
        <v>4.6166807076663902E-2</v>
      </c>
      <c r="I24" s="2">
        <v>3.9619906587212102E-2</v>
      </c>
      <c r="J24" s="2">
        <v>-3.73353989155693E-2</v>
      </c>
      <c r="K24" s="2">
        <v>3.5242999678146099E-2</v>
      </c>
      <c r="L24" s="2">
        <v>1.98974040105705E-2</v>
      </c>
      <c r="M24" s="2">
        <v>2.5605852766346599E-2</v>
      </c>
      <c r="N24" s="3">
        <v>4.2447714949651397E-2</v>
      </c>
      <c r="O24" s="3">
        <v>0.25213993301079302</v>
      </c>
    </row>
    <row r="25" spans="1:15" x14ac:dyDescent="0.3">
      <c r="A25" s="8" t="s">
        <v>15</v>
      </c>
      <c r="B25" s="2">
        <v>1.6055045871559599E-2</v>
      </c>
      <c r="C25" s="2">
        <v>4.96613995485327E-2</v>
      </c>
      <c r="D25" s="2">
        <v>1.2903225806451601E-2</v>
      </c>
      <c r="E25" s="2">
        <v>8.4925690021231404E-3</v>
      </c>
      <c r="F25" s="2">
        <v>7.7894736842105294E-2</v>
      </c>
      <c r="G25" s="2">
        <v>3.7109375E-2</v>
      </c>
      <c r="H25" s="2">
        <v>6.9679849340866296E-2</v>
      </c>
      <c r="I25" s="2">
        <v>0.102112676056338</v>
      </c>
      <c r="J25" s="2">
        <v>4.4728434504792303E-2</v>
      </c>
      <c r="K25" s="2">
        <v>8.5626911314984705E-2</v>
      </c>
      <c r="L25" s="2">
        <v>0.205633802816901</v>
      </c>
      <c r="M25" s="2">
        <v>0.121495327102804</v>
      </c>
      <c r="N25" s="3">
        <v>0.53354632587859396</v>
      </c>
      <c r="O25" s="3">
        <v>1.2018348623853199</v>
      </c>
    </row>
    <row r="26" spans="1:15" x14ac:dyDescent="0.3">
      <c r="A26" s="11" t="s">
        <v>16</v>
      </c>
      <c r="B26" s="3">
        <v>-6.8252788104089204E-2</v>
      </c>
      <c r="C26" s="3">
        <v>2.4896265560166001E-2</v>
      </c>
      <c r="D26" s="3">
        <v>-1.5727187791965101E-2</v>
      </c>
      <c r="E26" s="3">
        <v>5.75858250276855E-2</v>
      </c>
      <c r="F26" s="3">
        <v>1.0620792819745701E-2</v>
      </c>
      <c r="G26" s="3">
        <v>5.5358200118413303E-2</v>
      </c>
      <c r="H26" s="3">
        <v>3.6185133239831697E-2</v>
      </c>
      <c r="I26" s="3">
        <v>2.8965890633459699E-2</v>
      </c>
      <c r="J26" s="3">
        <v>-6.5377532228360999E-2</v>
      </c>
      <c r="K26" s="3">
        <v>3.5045742434904999E-2</v>
      </c>
      <c r="L26" s="3">
        <v>3.6578732662496602E-2</v>
      </c>
      <c r="M26" s="3">
        <v>3.5156762429489702E-2</v>
      </c>
      <c r="N26" s="3">
        <v>3.80163114969745E-2</v>
      </c>
      <c r="O26" s="3">
        <v>0.17338289962825301</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162</v>
      </c>
    </row>
    <row r="2" spans="1:14" ht="15.6" x14ac:dyDescent="0.3">
      <c r="A2" s="12" t="s">
        <v>161</v>
      </c>
    </row>
    <row r="3" spans="1:14" ht="15.6" x14ac:dyDescent="0.3">
      <c r="A3" s="12" t="s">
        <v>47</v>
      </c>
    </row>
    <row r="4" spans="1:14" x14ac:dyDescent="0.3">
      <c r="A4" s="15"/>
    </row>
    <row r="5" spans="1:14" x14ac:dyDescent="0.3">
      <c r="A5" s="16" t="str">
        <f>HYPERLINK("#'Table of contents'!A53",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3316</v>
      </c>
      <c r="C8" s="1">
        <v>3207</v>
      </c>
      <c r="D8" s="1">
        <v>3367</v>
      </c>
      <c r="E8" s="1">
        <v>3341</v>
      </c>
      <c r="F8" s="1">
        <v>3554</v>
      </c>
      <c r="G8" s="1">
        <v>3599</v>
      </c>
      <c r="H8" s="1">
        <v>3804</v>
      </c>
      <c r="I8" s="1">
        <v>3968</v>
      </c>
      <c r="J8" s="1">
        <v>4043</v>
      </c>
      <c r="K8" s="1">
        <v>3798</v>
      </c>
      <c r="L8" s="1">
        <v>3910</v>
      </c>
      <c r="M8" s="1">
        <v>4092</v>
      </c>
      <c r="N8" s="1">
        <v>4247</v>
      </c>
    </row>
    <row r="9" spans="1:14" x14ac:dyDescent="0.3">
      <c r="A9" s="7" t="s">
        <v>45</v>
      </c>
      <c r="B9" s="1">
        <v>3409</v>
      </c>
      <c r="C9" s="1">
        <v>3059</v>
      </c>
      <c r="D9" s="1">
        <v>3055</v>
      </c>
      <c r="E9" s="1">
        <v>2980</v>
      </c>
      <c r="F9" s="1">
        <v>3131</v>
      </c>
      <c r="G9" s="1">
        <v>3157</v>
      </c>
      <c r="H9" s="1">
        <v>3326</v>
      </c>
      <c r="I9" s="1">
        <v>3420</v>
      </c>
      <c r="J9" s="1">
        <v>3559</v>
      </c>
      <c r="K9" s="1">
        <v>3307</v>
      </c>
      <c r="L9" s="1">
        <v>3444</v>
      </c>
      <c r="M9" s="1">
        <v>3531</v>
      </c>
      <c r="N9" s="1">
        <v>3644</v>
      </c>
    </row>
    <row r="10" spans="1:14" x14ac:dyDescent="0.3">
      <c r="A10" s="10" t="s">
        <v>16</v>
      </c>
      <c r="B10" s="5">
        <v>6725</v>
      </c>
      <c r="C10" s="5">
        <v>6266</v>
      </c>
      <c r="D10" s="5">
        <v>6422</v>
      </c>
      <c r="E10" s="5">
        <v>6321</v>
      </c>
      <c r="F10" s="5">
        <v>6685</v>
      </c>
      <c r="G10" s="5">
        <v>6756</v>
      </c>
      <c r="H10" s="5">
        <v>7130</v>
      </c>
      <c r="I10" s="5">
        <v>7388</v>
      </c>
      <c r="J10" s="5">
        <v>7602</v>
      </c>
      <c r="K10" s="5">
        <v>7105</v>
      </c>
      <c r="L10" s="5">
        <v>7354</v>
      </c>
      <c r="M10" s="5">
        <v>7623</v>
      </c>
      <c r="N10" s="5">
        <v>7891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0.49308550185873601</v>
      </c>
      <c r="C15" s="2">
        <v>0.51180976699648895</v>
      </c>
      <c r="D15" s="2">
        <v>0.52429149797570895</v>
      </c>
      <c r="E15" s="2">
        <v>0.52855560828982795</v>
      </c>
      <c r="F15" s="2">
        <v>0.53163799551234103</v>
      </c>
      <c r="G15" s="2">
        <v>0.53271166370633505</v>
      </c>
      <c r="H15" s="2">
        <v>0.53352033660589104</v>
      </c>
      <c r="I15" s="2">
        <v>0.537087168381159</v>
      </c>
      <c r="J15" s="2">
        <v>0.531833727966325</v>
      </c>
      <c r="K15" s="2">
        <v>0.53455313159746698</v>
      </c>
      <c r="L15" s="2">
        <v>0.53168343758498804</v>
      </c>
      <c r="M15" s="2">
        <v>0.53679653679653705</v>
      </c>
      <c r="N15" s="2">
        <v>0.53820808516030905</v>
      </c>
    </row>
    <row r="16" spans="1:14" x14ac:dyDescent="0.3">
      <c r="A16" s="8" t="s">
        <v>45</v>
      </c>
      <c r="B16" s="2">
        <v>0.50691449814126399</v>
      </c>
      <c r="C16" s="2">
        <v>0.488190233003511</v>
      </c>
      <c r="D16" s="2">
        <v>0.47570850202429099</v>
      </c>
      <c r="E16" s="2">
        <v>0.47144439171017199</v>
      </c>
      <c r="F16" s="2">
        <v>0.46836200448765902</v>
      </c>
      <c r="G16" s="2">
        <v>0.46728833629366501</v>
      </c>
      <c r="H16" s="2">
        <v>0.46647966339410901</v>
      </c>
      <c r="I16" s="2">
        <v>0.462912831618841</v>
      </c>
      <c r="J16" s="2">
        <v>0.468166272033675</v>
      </c>
      <c r="K16" s="2">
        <v>0.46544686840253302</v>
      </c>
      <c r="L16" s="2">
        <v>0.46831656241501202</v>
      </c>
      <c r="M16" s="2">
        <v>0.46320346320346301</v>
      </c>
      <c r="N16" s="2">
        <v>0.46179191483969101</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-3.2870928829915602E-2</v>
      </c>
      <c r="C21" s="2">
        <v>4.9890863735578397E-2</v>
      </c>
      <c r="D21" s="2">
        <v>-7.7220077220077196E-3</v>
      </c>
      <c r="E21" s="2">
        <v>6.3753367255312804E-2</v>
      </c>
      <c r="F21" s="2">
        <v>1.26617895329207E-2</v>
      </c>
      <c r="G21" s="2">
        <v>5.6960266740761302E-2</v>
      </c>
      <c r="H21" s="2">
        <v>4.3112513144058902E-2</v>
      </c>
      <c r="I21" s="2">
        <v>1.8901209677419401E-2</v>
      </c>
      <c r="J21" s="2">
        <v>-6.0598565421716502E-2</v>
      </c>
      <c r="K21" s="2">
        <v>2.9489204844655101E-2</v>
      </c>
      <c r="L21" s="2">
        <v>4.6547314578005101E-2</v>
      </c>
      <c r="M21" s="2">
        <v>3.7878787878787901E-2</v>
      </c>
      <c r="N21" s="3">
        <v>5.0457581004204798E-2</v>
      </c>
      <c r="O21" s="3">
        <v>0.28075995174909502</v>
      </c>
    </row>
    <row r="22" spans="1:15" x14ac:dyDescent="0.3">
      <c r="A22" s="8" t="s">
        <v>45</v>
      </c>
      <c r="B22" s="2">
        <v>-0.102669404517454</v>
      </c>
      <c r="C22" s="2">
        <v>-1.3076168682576001E-3</v>
      </c>
      <c r="D22" s="2">
        <v>-2.45499181669394E-2</v>
      </c>
      <c r="E22" s="2">
        <v>5.0671140939597299E-2</v>
      </c>
      <c r="F22" s="2">
        <v>8.30405621207282E-3</v>
      </c>
      <c r="G22" s="2">
        <v>5.3531834019638902E-2</v>
      </c>
      <c r="H22" s="2">
        <v>2.8262176788935701E-2</v>
      </c>
      <c r="I22" s="2">
        <v>4.0643274853801203E-2</v>
      </c>
      <c r="J22" s="2">
        <v>-7.0806406293902793E-2</v>
      </c>
      <c r="K22" s="2">
        <v>4.1427275476262501E-2</v>
      </c>
      <c r="L22" s="2">
        <v>2.5261324041811799E-2</v>
      </c>
      <c r="M22" s="2">
        <v>3.2002265647125501E-2</v>
      </c>
      <c r="N22" s="3">
        <v>2.3883113234054499E-2</v>
      </c>
      <c r="O22" s="3">
        <v>6.8935171604576101E-2</v>
      </c>
    </row>
    <row r="23" spans="1:15" x14ac:dyDescent="0.3">
      <c r="A23" s="11" t="s">
        <v>16</v>
      </c>
      <c r="B23" s="3">
        <v>-6.8252788104089204E-2</v>
      </c>
      <c r="C23" s="3">
        <v>2.4896265560166001E-2</v>
      </c>
      <c r="D23" s="3">
        <v>-1.5727187791965101E-2</v>
      </c>
      <c r="E23" s="3">
        <v>5.75858250276855E-2</v>
      </c>
      <c r="F23" s="3">
        <v>1.0620792819745701E-2</v>
      </c>
      <c r="G23" s="3">
        <v>5.5358200118413303E-2</v>
      </c>
      <c r="H23" s="3">
        <v>3.6185133239831697E-2</v>
      </c>
      <c r="I23" s="3">
        <v>2.8965890633459699E-2</v>
      </c>
      <c r="J23" s="3">
        <v>-6.5377532228360999E-2</v>
      </c>
      <c r="K23" s="3">
        <v>3.5045742434904999E-2</v>
      </c>
      <c r="L23" s="3">
        <v>3.6578732662496602E-2</v>
      </c>
      <c r="M23" s="3">
        <v>3.5156762429489702E-2</v>
      </c>
      <c r="N23" s="3">
        <v>3.80163114969745E-2</v>
      </c>
      <c r="O23" s="3">
        <v>0.17338289962825301</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163</v>
      </c>
    </row>
    <row r="2" spans="1:14" ht="15.6" x14ac:dyDescent="0.3">
      <c r="A2" s="12" t="s">
        <v>161</v>
      </c>
    </row>
    <row r="3" spans="1:14" ht="15.6" x14ac:dyDescent="0.3">
      <c r="A3" s="12" t="s">
        <v>55</v>
      </c>
    </row>
    <row r="4" spans="1:14" x14ac:dyDescent="0.3">
      <c r="A4" s="15"/>
    </row>
    <row r="5" spans="1:14" x14ac:dyDescent="0.3">
      <c r="A5" s="16" t="str">
        <f>HYPERLINK("#'Table of contents'!A54",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2259</v>
      </c>
      <c r="C8" s="1">
        <v>2046</v>
      </c>
      <c r="D8" s="1">
        <v>1966</v>
      </c>
      <c r="E8" s="1">
        <v>1878</v>
      </c>
      <c r="F8" s="1">
        <v>1958</v>
      </c>
      <c r="G8" s="1">
        <v>1998</v>
      </c>
      <c r="H8" s="1">
        <v>2140</v>
      </c>
      <c r="I8" s="1">
        <v>2244</v>
      </c>
      <c r="J8" s="1">
        <v>2320</v>
      </c>
      <c r="K8" s="1">
        <v>2247</v>
      </c>
      <c r="L8" s="1">
        <v>2401</v>
      </c>
      <c r="M8" s="1">
        <v>2567</v>
      </c>
      <c r="N8" s="1">
        <v>2708</v>
      </c>
    </row>
    <row r="9" spans="1:14" x14ac:dyDescent="0.3">
      <c r="A9" s="7" t="s">
        <v>49</v>
      </c>
      <c r="B9" s="1">
        <v>206</v>
      </c>
      <c r="C9" s="1">
        <v>197</v>
      </c>
      <c r="D9" s="1">
        <v>199</v>
      </c>
      <c r="E9" s="1">
        <v>200</v>
      </c>
      <c r="F9" s="1">
        <v>217</v>
      </c>
      <c r="G9" s="1">
        <v>220</v>
      </c>
      <c r="H9" s="1">
        <v>240</v>
      </c>
      <c r="I9" s="1">
        <v>278</v>
      </c>
      <c r="J9" s="1">
        <v>302</v>
      </c>
      <c r="K9" s="1">
        <v>307</v>
      </c>
      <c r="L9" s="1">
        <v>363</v>
      </c>
      <c r="M9" s="1">
        <v>417</v>
      </c>
      <c r="N9" s="1">
        <v>463</v>
      </c>
    </row>
    <row r="10" spans="1:14" x14ac:dyDescent="0.3">
      <c r="A10" s="7" t="s">
        <v>50</v>
      </c>
      <c r="B10" s="1">
        <v>159</v>
      </c>
      <c r="C10" s="1">
        <v>162</v>
      </c>
      <c r="D10" s="1">
        <v>179</v>
      </c>
      <c r="E10" s="1">
        <v>193</v>
      </c>
      <c r="F10" s="1">
        <v>234</v>
      </c>
      <c r="G10" s="1">
        <v>235</v>
      </c>
      <c r="H10" s="1">
        <v>251</v>
      </c>
      <c r="I10" s="1">
        <v>259</v>
      </c>
      <c r="J10" s="1">
        <v>269</v>
      </c>
      <c r="K10" s="1">
        <v>257</v>
      </c>
      <c r="L10" s="1">
        <v>259</v>
      </c>
      <c r="M10" s="1">
        <v>275</v>
      </c>
      <c r="N10" s="1">
        <v>277</v>
      </c>
    </row>
    <row r="11" spans="1:14" x14ac:dyDescent="0.3">
      <c r="A11" s="7" t="s">
        <v>51</v>
      </c>
      <c r="B11" s="1">
        <v>3418</v>
      </c>
      <c r="C11" s="1">
        <v>3239</v>
      </c>
      <c r="D11" s="1">
        <v>3467</v>
      </c>
      <c r="E11" s="1">
        <v>3477</v>
      </c>
      <c r="F11" s="1">
        <v>3702</v>
      </c>
      <c r="G11" s="1">
        <v>3710</v>
      </c>
      <c r="H11" s="1">
        <v>3844</v>
      </c>
      <c r="I11" s="1">
        <v>3932</v>
      </c>
      <c r="J11" s="1">
        <v>3998</v>
      </c>
      <c r="K11" s="1">
        <v>3620</v>
      </c>
      <c r="L11" s="1">
        <v>3639</v>
      </c>
      <c r="M11" s="1">
        <v>3587</v>
      </c>
      <c r="N11" s="1">
        <v>3590</v>
      </c>
    </row>
    <row r="12" spans="1:14" x14ac:dyDescent="0.3">
      <c r="A12" s="7" t="s">
        <v>52</v>
      </c>
      <c r="B12" s="1">
        <v>278</v>
      </c>
      <c r="C12" s="1">
        <v>277</v>
      </c>
      <c r="D12" s="1">
        <v>293</v>
      </c>
      <c r="E12" s="1">
        <v>297</v>
      </c>
      <c r="F12" s="1">
        <v>328</v>
      </c>
      <c r="G12" s="1">
        <v>344</v>
      </c>
      <c r="H12" s="1">
        <v>372</v>
      </c>
      <c r="I12" s="1">
        <v>385</v>
      </c>
      <c r="J12" s="1">
        <v>417</v>
      </c>
      <c r="K12" s="1">
        <v>401</v>
      </c>
      <c r="L12" s="1">
        <v>446</v>
      </c>
      <c r="M12" s="1">
        <v>519</v>
      </c>
      <c r="N12" s="1">
        <v>583</v>
      </c>
    </row>
    <row r="13" spans="1:14" x14ac:dyDescent="0.3">
      <c r="A13" s="7" t="s">
        <v>53</v>
      </c>
      <c r="B13" s="1">
        <v>405</v>
      </c>
      <c r="C13" s="1">
        <v>345</v>
      </c>
      <c r="D13" s="1">
        <v>318</v>
      </c>
      <c r="E13" s="1">
        <v>276</v>
      </c>
      <c r="F13" s="1">
        <v>246</v>
      </c>
      <c r="G13" s="1">
        <v>249</v>
      </c>
      <c r="H13" s="1">
        <v>283</v>
      </c>
      <c r="I13" s="1">
        <v>290</v>
      </c>
      <c r="J13" s="1">
        <v>296</v>
      </c>
      <c r="K13" s="1">
        <v>273</v>
      </c>
      <c r="L13" s="1">
        <v>246</v>
      </c>
      <c r="M13" s="1">
        <v>258</v>
      </c>
      <c r="N13" s="1">
        <v>270</v>
      </c>
    </row>
    <row r="14" spans="1:14" x14ac:dyDescent="0.3">
      <c r="A14" s="10" t="s">
        <v>16</v>
      </c>
      <c r="B14" s="5">
        <v>6725</v>
      </c>
      <c r="C14" s="5">
        <v>6266</v>
      </c>
      <c r="D14" s="5">
        <v>6422</v>
      </c>
      <c r="E14" s="5">
        <v>6321</v>
      </c>
      <c r="F14" s="5">
        <v>6685</v>
      </c>
      <c r="G14" s="5">
        <v>6756</v>
      </c>
      <c r="H14" s="5">
        <v>7130</v>
      </c>
      <c r="I14" s="5">
        <v>7388</v>
      </c>
      <c r="J14" s="5">
        <v>7602</v>
      </c>
      <c r="K14" s="5">
        <v>7105</v>
      </c>
      <c r="L14" s="5">
        <v>7354</v>
      </c>
      <c r="M14" s="5">
        <v>7623</v>
      </c>
      <c r="N14" s="5">
        <v>7891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0.33591078066914498</v>
      </c>
      <c r="C19" s="2">
        <v>0.32652409830833101</v>
      </c>
      <c r="D19" s="2">
        <v>0.306135160386173</v>
      </c>
      <c r="E19" s="2">
        <v>0.29710488846701499</v>
      </c>
      <c r="F19" s="2">
        <v>0.29289454001495902</v>
      </c>
      <c r="G19" s="2">
        <v>0.295737122557726</v>
      </c>
      <c r="H19" s="2">
        <v>0.300140252454418</v>
      </c>
      <c r="I19" s="2">
        <v>0.303735787763942</v>
      </c>
      <c r="J19" s="2">
        <v>0.305182846619311</v>
      </c>
      <c r="K19" s="2">
        <v>0.31625615763546799</v>
      </c>
      <c r="L19" s="2">
        <v>0.32648898558607597</v>
      </c>
      <c r="M19" s="2">
        <v>0.33674406401679102</v>
      </c>
      <c r="N19" s="2">
        <v>0.34317576986440201</v>
      </c>
    </row>
    <row r="20" spans="1:15" x14ac:dyDescent="0.3">
      <c r="A20" s="8" t="s">
        <v>49</v>
      </c>
      <c r="B20" s="2">
        <v>3.0631970260223001E-2</v>
      </c>
      <c r="C20" s="2">
        <v>3.1439514842004503E-2</v>
      </c>
      <c r="D20" s="2">
        <v>3.0987231392089701E-2</v>
      </c>
      <c r="E20" s="2">
        <v>3.1640563202024997E-2</v>
      </c>
      <c r="F20" s="2">
        <v>3.2460732984293202E-2</v>
      </c>
      <c r="G20" s="2">
        <v>3.2563647128478403E-2</v>
      </c>
      <c r="H20" s="2">
        <v>3.3660589060308603E-2</v>
      </c>
      <c r="I20" s="2">
        <v>3.7628586897671901E-2</v>
      </c>
      <c r="J20" s="2">
        <v>3.9726387792686099E-2</v>
      </c>
      <c r="K20" s="2">
        <v>4.32090077410274E-2</v>
      </c>
      <c r="L20" s="2">
        <v>4.9360892031547497E-2</v>
      </c>
      <c r="M20" s="2">
        <v>5.4702872884691098E-2</v>
      </c>
      <c r="N20" s="2">
        <v>5.8674439234571003E-2</v>
      </c>
    </row>
    <row r="21" spans="1:15" x14ac:dyDescent="0.3">
      <c r="A21" s="8" t="s">
        <v>50</v>
      </c>
      <c r="B21" s="2">
        <v>2.3643122676579899E-2</v>
      </c>
      <c r="C21" s="2">
        <v>2.5853814235557E-2</v>
      </c>
      <c r="D21" s="2">
        <v>2.7872936779819401E-2</v>
      </c>
      <c r="E21" s="2">
        <v>3.05331434899541E-2</v>
      </c>
      <c r="F21" s="2">
        <v>3.50037397157816E-2</v>
      </c>
      <c r="G21" s="2">
        <v>3.4783895796329199E-2</v>
      </c>
      <c r="H21" s="2">
        <v>3.5203366058905998E-2</v>
      </c>
      <c r="I21" s="2">
        <v>3.5056848944233901E-2</v>
      </c>
      <c r="J21" s="2">
        <v>3.53854248881873E-2</v>
      </c>
      <c r="K21" s="2">
        <v>3.6171710063335701E-2</v>
      </c>
      <c r="L21" s="2">
        <v>3.52189284742997E-2</v>
      </c>
      <c r="M21" s="2">
        <v>3.60750360750361E-2</v>
      </c>
      <c r="N21" s="2">
        <v>3.51032822202509E-2</v>
      </c>
    </row>
    <row r="22" spans="1:15" x14ac:dyDescent="0.3">
      <c r="A22" s="8" t="s">
        <v>51</v>
      </c>
      <c r="B22" s="2">
        <v>0.50825278810408903</v>
      </c>
      <c r="C22" s="2">
        <v>0.51691669326524103</v>
      </c>
      <c r="D22" s="2">
        <v>0.53986297103706005</v>
      </c>
      <c r="E22" s="2">
        <v>0.55007119126720505</v>
      </c>
      <c r="F22" s="2">
        <v>0.553777112939417</v>
      </c>
      <c r="G22" s="2">
        <v>0.54914150384843097</v>
      </c>
      <c r="H22" s="2">
        <v>0.53913043478260902</v>
      </c>
      <c r="I22" s="2">
        <v>0.53221440173253898</v>
      </c>
      <c r="J22" s="2">
        <v>0.52591423309655305</v>
      </c>
      <c r="K22" s="2">
        <v>0.50950035186488396</v>
      </c>
      <c r="L22" s="2">
        <v>0.49483274408485201</v>
      </c>
      <c r="M22" s="2">
        <v>0.47054965236783403</v>
      </c>
      <c r="N22" s="2">
        <v>0.45494867570650099</v>
      </c>
    </row>
    <row r="23" spans="1:15" x14ac:dyDescent="0.3">
      <c r="A23" s="8" t="s">
        <v>52</v>
      </c>
      <c r="B23" s="2">
        <v>4.1338289962825299E-2</v>
      </c>
      <c r="C23" s="2">
        <v>4.42068305138845E-2</v>
      </c>
      <c r="D23" s="2">
        <v>4.5624416069760199E-2</v>
      </c>
      <c r="E23" s="2">
        <v>4.6986236355007101E-2</v>
      </c>
      <c r="F23" s="2">
        <v>4.9065071054599799E-2</v>
      </c>
      <c r="G23" s="2">
        <v>5.0917702782711703E-2</v>
      </c>
      <c r="H23" s="2">
        <v>5.21739130434783E-2</v>
      </c>
      <c r="I23" s="2">
        <v>5.21115322144017E-2</v>
      </c>
      <c r="J23" s="2">
        <v>5.4853985793212302E-2</v>
      </c>
      <c r="K23" s="2">
        <v>5.6439127375088001E-2</v>
      </c>
      <c r="L23" s="2">
        <v>6.0647266793581699E-2</v>
      </c>
      <c r="M23" s="2">
        <v>6.8083431719795404E-2</v>
      </c>
      <c r="N23" s="2">
        <v>7.3881637308325906E-2</v>
      </c>
    </row>
    <row r="24" spans="1:15" x14ac:dyDescent="0.3">
      <c r="A24" s="8" t="s">
        <v>53</v>
      </c>
      <c r="B24" s="2">
        <v>6.0223048327137499E-2</v>
      </c>
      <c r="C24" s="2">
        <v>5.5059048834982402E-2</v>
      </c>
      <c r="D24" s="2">
        <v>4.9517284335098097E-2</v>
      </c>
      <c r="E24" s="2">
        <v>4.3663977218794503E-2</v>
      </c>
      <c r="F24" s="2">
        <v>3.6798803290949901E-2</v>
      </c>
      <c r="G24" s="2">
        <v>3.6856127886323302E-2</v>
      </c>
      <c r="H24" s="2">
        <v>3.9691444600280498E-2</v>
      </c>
      <c r="I24" s="2">
        <v>3.9252842447211701E-2</v>
      </c>
      <c r="J24" s="2">
        <v>3.8937121810049997E-2</v>
      </c>
      <c r="K24" s="2">
        <v>3.8423645320197E-2</v>
      </c>
      <c r="L24" s="2">
        <v>3.34511830296437E-2</v>
      </c>
      <c r="M24" s="2">
        <v>3.3844942935852003E-2</v>
      </c>
      <c r="N24" s="2">
        <v>3.42161956659486E-2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-9.42895086321381E-2</v>
      </c>
      <c r="C29" s="2">
        <v>-3.9100684261974598E-2</v>
      </c>
      <c r="D29" s="2">
        <v>-4.4760935910478097E-2</v>
      </c>
      <c r="E29" s="2">
        <v>4.2598509052183202E-2</v>
      </c>
      <c r="F29" s="2">
        <v>2.0429009193054098E-2</v>
      </c>
      <c r="G29" s="2">
        <v>7.1071071071071107E-2</v>
      </c>
      <c r="H29" s="2">
        <v>4.8598130841121502E-2</v>
      </c>
      <c r="I29" s="2">
        <v>3.3868092691622102E-2</v>
      </c>
      <c r="J29" s="2">
        <v>-3.1465517241379297E-2</v>
      </c>
      <c r="K29" s="2">
        <v>6.8535825545171306E-2</v>
      </c>
      <c r="L29" s="2">
        <v>6.9137859225322798E-2</v>
      </c>
      <c r="M29" s="2">
        <v>5.4927931437475701E-2</v>
      </c>
      <c r="N29" s="3">
        <v>0.167241379310345</v>
      </c>
      <c r="O29" s="3">
        <v>0.198760513501549</v>
      </c>
    </row>
    <row r="30" spans="1:15" x14ac:dyDescent="0.3">
      <c r="A30" s="8" t="s">
        <v>49</v>
      </c>
      <c r="B30" s="2">
        <v>-4.3689320388349502E-2</v>
      </c>
      <c r="C30" s="2">
        <v>1.01522842639594E-2</v>
      </c>
      <c r="D30" s="2">
        <v>5.0251256281407001E-3</v>
      </c>
      <c r="E30" s="2">
        <v>8.5000000000000006E-2</v>
      </c>
      <c r="F30" s="2">
        <v>1.3824884792626699E-2</v>
      </c>
      <c r="G30" s="2">
        <v>9.0909090909090898E-2</v>
      </c>
      <c r="H30" s="2">
        <v>0.15833333333333299</v>
      </c>
      <c r="I30" s="2">
        <v>8.6330935251798593E-2</v>
      </c>
      <c r="J30" s="2">
        <v>1.6556291390728499E-2</v>
      </c>
      <c r="K30" s="2">
        <v>0.182410423452769</v>
      </c>
      <c r="L30" s="2">
        <v>0.14876033057851201</v>
      </c>
      <c r="M30" s="2">
        <v>0.11031175059952</v>
      </c>
      <c r="N30" s="3">
        <v>0.53311258278145701</v>
      </c>
      <c r="O30" s="3">
        <v>1.24757281553398</v>
      </c>
    </row>
    <row r="31" spans="1:15" x14ac:dyDescent="0.3">
      <c r="A31" s="8" t="s">
        <v>50</v>
      </c>
      <c r="B31" s="2">
        <v>1.88679245283019E-2</v>
      </c>
      <c r="C31" s="2">
        <v>0.104938271604938</v>
      </c>
      <c r="D31" s="2">
        <v>7.8212290502793297E-2</v>
      </c>
      <c r="E31" s="2">
        <v>0.21243523316062199</v>
      </c>
      <c r="F31" s="2">
        <v>4.2735042735042696E-3</v>
      </c>
      <c r="G31" s="2">
        <v>6.8085106382978697E-2</v>
      </c>
      <c r="H31" s="2">
        <v>3.1872509960159397E-2</v>
      </c>
      <c r="I31" s="2">
        <v>3.8610038610038602E-2</v>
      </c>
      <c r="J31" s="2">
        <v>-4.4609665427509299E-2</v>
      </c>
      <c r="K31" s="2">
        <v>7.7821011673151804E-3</v>
      </c>
      <c r="L31" s="2">
        <v>6.1776061776061798E-2</v>
      </c>
      <c r="M31" s="2">
        <v>7.2727272727272701E-3</v>
      </c>
      <c r="N31" s="3">
        <v>2.9739776951672899E-2</v>
      </c>
      <c r="O31" s="3">
        <v>0.74213836477987405</v>
      </c>
    </row>
    <row r="32" spans="1:15" x14ac:dyDescent="0.3">
      <c r="A32" s="8" t="s">
        <v>51</v>
      </c>
      <c r="B32" s="2">
        <v>-5.2369806904622597E-2</v>
      </c>
      <c r="C32" s="2">
        <v>7.0392096326026596E-2</v>
      </c>
      <c r="D32" s="2">
        <v>2.88433804441881E-3</v>
      </c>
      <c r="E32" s="2">
        <v>6.4710957722174306E-2</v>
      </c>
      <c r="F32" s="2">
        <v>2.16099405726634E-3</v>
      </c>
      <c r="G32" s="2">
        <v>3.6118598382749299E-2</v>
      </c>
      <c r="H32" s="2">
        <v>2.2892819979188302E-2</v>
      </c>
      <c r="I32" s="2">
        <v>1.6785350966429299E-2</v>
      </c>
      <c r="J32" s="2">
        <v>-9.4547273636818405E-2</v>
      </c>
      <c r="K32" s="2">
        <v>5.2486187845303903E-3</v>
      </c>
      <c r="L32" s="2">
        <v>-1.4289640010992E-2</v>
      </c>
      <c r="M32" s="2">
        <v>8.3635349874547002E-4</v>
      </c>
      <c r="N32" s="3">
        <v>-0.10205102551275599</v>
      </c>
      <c r="O32" s="3">
        <v>5.03218256290228E-2</v>
      </c>
    </row>
    <row r="33" spans="1:15" x14ac:dyDescent="0.3">
      <c r="A33" s="8" t="s">
        <v>52</v>
      </c>
      <c r="B33" s="2">
        <v>-3.5971223021582701E-3</v>
      </c>
      <c r="C33" s="2">
        <v>5.7761732851985603E-2</v>
      </c>
      <c r="D33" s="2">
        <v>1.36518771331058E-2</v>
      </c>
      <c r="E33" s="2">
        <v>0.104377104377104</v>
      </c>
      <c r="F33" s="2">
        <v>4.8780487804878099E-2</v>
      </c>
      <c r="G33" s="2">
        <v>8.1395348837209294E-2</v>
      </c>
      <c r="H33" s="2">
        <v>3.4946236559139802E-2</v>
      </c>
      <c r="I33" s="2">
        <v>8.3116883116883103E-2</v>
      </c>
      <c r="J33" s="2">
        <v>-3.83693045563549E-2</v>
      </c>
      <c r="K33" s="2">
        <v>0.11221945137157099</v>
      </c>
      <c r="L33" s="2">
        <v>0.16367713004484299</v>
      </c>
      <c r="M33" s="2">
        <v>0.123314065510597</v>
      </c>
      <c r="N33" s="3">
        <v>0.398081534772182</v>
      </c>
      <c r="O33" s="3">
        <v>1.0971223021582699</v>
      </c>
    </row>
    <row r="34" spans="1:15" x14ac:dyDescent="0.3">
      <c r="A34" s="8" t="s">
        <v>53</v>
      </c>
      <c r="B34" s="2">
        <v>-0.148148148148148</v>
      </c>
      <c r="C34" s="2">
        <v>-7.8260869565217397E-2</v>
      </c>
      <c r="D34" s="2">
        <v>-0.13207547169811301</v>
      </c>
      <c r="E34" s="2">
        <v>-0.108695652173913</v>
      </c>
      <c r="F34" s="2">
        <v>1.21951219512195E-2</v>
      </c>
      <c r="G34" s="2">
        <v>0.13654618473895599</v>
      </c>
      <c r="H34" s="2">
        <v>2.47349823321555E-2</v>
      </c>
      <c r="I34" s="2">
        <v>2.06896551724138E-2</v>
      </c>
      <c r="J34" s="2">
        <v>-7.77027027027027E-2</v>
      </c>
      <c r="K34" s="2">
        <v>-9.8901098901098897E-2</v>
      </c>
      <c r="L34" s="2">
        <v>4.8780487804878099E-2</v>
      </c>
      <c r="M34" s="2">
        <v>4.6511627906976702E-2</v>
      </c>
      <c r="N34" s="3">
        <v>-8.7837837837837801E-2</v>
      </c>
      <c r="O34" s="3">
        <v>-0.33333333333333298</v>
      </c>
    </row>
    <row r="35" spans="1:15" x14ac:dyDescent="0.3">
      <c r="A35" s="11" t="s">
        <v>16</v>
      </c>
      <c r="B35" s="3">
        <v>-6.8252788104089204E-2</v>
      </c>
      <c r="C35" s="3">
        <v>2.4896265560166001E-2</v>
      </c>
      <c r="D35" s="3">
        <v>-1.5727187791965101E-2</v>
      </c>
      <c r="E35" s="3">
        <v>5.75858250276855E-2</v>
      </c>
      <c r="F35" s="3">
        <v>1.0620792819745701E-2</v>
      </c>
      <c r="G35" s="3">
        <v>5.5358200118413303E-2</v>
      </c>
      <c r="H35" s="3">
        <v>3.6185133239831697E-2</v>
      </c>
      <c r="I35" s="3">
        <v>2.8965890633459699E-2</v>
      </c>
      <c r="J35" s="3">
        <v>-6.5377532228360999E-2</v>
      </c>
      <c r="K35" s="3">
        <v>3.5045742434904999E-2</v>
      </c>
      <c r="L35" s="3">
        <v>3.6578732662496602E-2</v>
      </c>
      <c r="M35" s="3">
        <v>3.5156762429489702E-2</v>
      </c>
      <c r="N35" s="3">
        <v>3.80163114969745E-2</v>
      </c>
      <c r="O35" s="3">
        <v>0.17338289962825301</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164</v>
      </c>
    </row>
    <row r="2" spans="1:14" ht="15.6" x14ac:dyDescent="0.3">
      <c r="A2" s="12" t="s">
        <v>161</v>
      </c>
    </row>
    <row r="3" spans="1:14" ht="15.6" x14ac:dyDescent="0.3">
      <c r="A3" s="12" t="s">
        <v>59</v>
      </c>
    </row>
    <row r="4" spans="1:14" x14ac:dyDescent="0.3">
      <c r="A4" s="15"/>
    </row>
    <row r="5" spans="1:14" x14ac:dyDescent="0.3">
      <c r="A5" s="16" t="str">
        <f>HYPERLINK("#'Table of contents'!A55",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4901</v>
      </c>
      <c r="C8" s="1">
        <v>4616</v>
      </c>
      <c r="D8" s="1">
        <v>4917</v>
      </c>
      <c r="E8" s="1">
        <v>4931</v>
      </c>
      <c r="F8" s="1">
        <v>5282</v>
      </c>
      <c r="G8" s="1">
        <v>5319</v>
      </c>
      <c r="H8" s="1">
        <v>5564</v>
      </c>
      <c r="I8" s="1">
        <v>5677</v>
      </c>
      <c r="J8" s="1">
        <v>5737</v>
      </c>
      <c r="K8" s="1">
        <v>5275</v>
      </c>
      <c r="L8" s="1">
        <v>5222</v>
      </c>
      <c r="M8" s="1">
        <v>5193</v>
      </c>
      <c r="N8" s="1">
        <v>5212</v>
      </c>
    </row>
    <row r="9" spans="1:14" x14ac:dyDescent="0.3">
      <c r="A9" s="7" t="s">
        <v>57</v>
      </c>
      <c r="B9" s="1">
        <v>1824</v>
      </c>
      <c r="C9" s="1">
        <v>1650</v>
      </c>
      <c r="D9" s="1">
        <v>1505</v>
      </c>
      <c r="E9" s="1">
        <v>1390</v>
      </c>
      <c r="F9" s="1">
        <v>1403</v>
      </c>
      <c r="G9" s="1">
        <v>1437</v>
      </c>
      <c r="H9" s="1">
        <v>1566</v>
      </c>
      <c r="I9" s="1">
        <v>1711</v>
      </c>
      <c r="J9" s="1">
        <v>1865</v>
      </c>
      <c r="K9" s="1">
        <v>1830</v>
      </c>
      <c r="L9" s="1">
        <v>2132</v>
      </c>
      <c r="M9" s="1">
        <v>2430</v>
      </c>
      <c r="N9" s="1">
        <v>2679</v>
      </c>
    </row>
    <row r="10" spans="1:14" x14ac:dyDescent="0.3">
      <c r="A10" s="10" t="s">
        <v>16</v>
      </c>
      <c r="B10" s="5">
        <v>6725</v>
      </c>
      <c r="C10" s="5">
        <v>6266</v>
      </c>
      <c r="D10" s="5">
        <v>6422</v>
      </c>
      <c r="E10" s="5">
        <v>6321</v>
      </c>
      <c r="F10" s="5">
        <v>6685</v>
      </c>
      <c r="G10" s="5">
        <v>6756</v>
      </c>
      <c r="H10" s="5">
        <v>7130</v>
      </c>
      <c r="I10" s="5">
        <v>7388</v>
      </c>
      <c r="J10" s="5">
        <v>7602</v>
      </c>
      <c r="K10" s="5">
        <v>7105</v>
      </c>
      <c r="L10" s="5">
        <v>7354</v>
      </c>
      <c r="M10" s="5">
        <v>7623</v>
      </c>
      <c r="N10" s="5">
        <v>7891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0.72877323420074303</v>
      </c>
      <c r="C15" s="2">
        <v>0.73667411426747498</v>
      </c>
      <c r="D15" s="2">
        <v>0.76564933042665795</v>
      </c>
      <c r="E15" s="2">
        <v>0.78009808574592598</v>
      </c>
      <c r="F15" s="2">
        <v>0.79012715033657399</v>
      </c>
      <c r="G15" s="2">
        <v>0.78730017761989302</v>
      </c>
      <c r="H15" s="2">
        <v>0.780364656381487</v>
      </c>
      <c r="I15" s="2">
        <v>0.76840822956145105</v>
      </c>
      <c r="J15" s="2">
        <v>0.75466982373059699</v>
      </c>
      <c r="K15" s="2">
        <v>0.74243490499648102</v>
      </c>
      <c r="L15" s="2">
        <v>0.71008974707642103</v>
      </c>
      <c r="M15" s="2">
        <v>0.68122786304604499</v>
      </c>
      <c r="N15" s="2">
        <v>0.66049930300342197</v>
      </c>
    </row>
    <row r="16" spans="1:14" x14ac:dyDescent="0.3">
      <c r="A16" s="8" t="s">
        <v>57</v>
      </c>
      <c r="B16" s="2">
        <v>0.27122676579925697</v>
      </c>
      <c r="C16" s="2">
        <v>0.26332588573252502</v>
      </c>
      <c r="D16" s="2">
        <v>0.234350669573342</v>
      </c>
      <c r="E16" s="2">
        <v>0.21990191425407399</v>
      </c>
      <c r="F16" s="2">
        <v>0.20987284966342601</v>
      </c>
      <c r="G16" s="2">
        <v>0.21269982238010701</v>
      </c>
      <c r="H16" s="2">
        <v>0.219635343618513</v>
      </c>
      <c r="I16" s="2">
        <v>0.23159177043854901</v>
      </c>
      <c r="J16" s="2">
        <v>0.24533017626940301</v>
      </c>
      <c r="K16" s="2">
        <v>0.25756509500351898</v>
      </c>
      <c r="L16" s="2">
        <v>0.28991025292357903</v>
      </c>
      <c r="M16" s="2">
        <v>0.31877213695395501</v>
      </c>
      <c r="N16" s="2">
        <v>0.33950069699657798</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-5.8151397673944102E-2</v>
      </c>
      <c r="C21" s="2">
        <v>6.5207972270363998E-2</v>
      </c>
      <c r="D21" s="2">
        <v>2.8472645922310402E-3</v>
      </c>
      <c r="E21" s="2">
        <v>7.1182315960251499E-2</v>
      </c>
      <c r="F21" s="2">
        <v>7.0049223778871602E-3</v>
      </c>
      <c r="G21" s="2">
        <v>4.6061289716112001E-2</v>
      </c>
      <c r="H21" s="2">
        <v>2.0309130122214199E-2</v>
      </c>
      <c r="I21" s="2">
        <v>1.05689624801832E-2</v>
      </c>
      <c r="J21" s="2">
        <v>-8.0529893672651204E-2</v>
      </c>
      <c r="K21" s="2">
        <v>-1.00473933649289E-2</v>
      </c>
      <c r="L21" s="2">
        <v>-5.5534278054385298E-3</v>
      </c>
      <c r="M21" s="2">
        <v>3.6587714230695199E-3</v>
      </c>
      <c r="N21" s="3">
        <v>-9.1511242809830903E-2</v>
      </c>
      <c r="O21" s="3">
        <v>6.3456437461742496E-2</v>
      </c>
    </row>
    <row r="22" spans="1:15" x14ac:dyDescent="0.3">
      <c r="A22" s="8" t="s">
        <v>57</v>
      </c>
      <c r="B22" s="2">
        <v>-9.5394736842105296E-2</v>
      </c>
      <c r="C22" s="2">
        <v>-8.7878787878787903E-2</v>
      </c>
      <c r="D22" s="2">
        <v>-7.6411960132890394E-2</v>
      </c>
      <c r="E22" s="2">
        <v>9.3525179856115102E-3</v>
      </c>
      <c r="F22" s="2">
        <v>2.4233784746970799E-2</v>
      </c>
      <c r="G22" s="2">
        <v>8.9770354906054298E-2</v>
      </c>
      <c r="H22" s="2">
        <v>9.2592592592592601E-2</v>
      </c>
      <c r="I22" s="2">
        <v>9.0005844535359397E-2</v>
      </c>
      <c r="J22" s="2">
        <v>-1.8766756032171601E-2</v>
      </c>
      <c r="K22" s="2">
        <v>0.16502732240437201</v>
      </c>
      <c r="L22" s="2">
        <v>0.13977485928705399</v>
      </c>
      <c r="M22" s="2">
        <v>0.102469135802469</v>
      </c>
      <c r="N22" s="3">
        <v>0.43646112600536202</v>
      </c>
      <c r="O22" s="3">
        <v>0.46875</v>
      </c>
    </row>
    <row r="23" spans="1:15" x14ac:dyDescent="0.3">
      <c r="A23" s="11" t="s">
        <v>16</v>
      </c>
      <c r="B23" s="3">
        <v>-6.8252788104089204E-2</v>
      </c>
      <c r="C23" s="3">
        <v>2.4896265560166001E-2</v>
      </c>
      <c r="D23" s="3">
        <v>-1.5727187791965101E-2</v>
      </c>
      <c r="E23" s="3">
        <v>5.75858250276855E-2</v>
      </c>
      <c r="F23" s="3">
        <v>1.0620792819745701E-2</v>
      </c>
      <c r="G23" s="3">
        <v>5.5358200118413303E-2</v>
      </c>
      <c r="H23" s="3">
        <v>3.6185133239831697E-2</v>
      </c>
      <c r="I23" s="3">
        <v>2.8965890633459699E-2</v>
      </c>
      <c r="J23" s="3">
        <v>-6.5377532228360999E-2</v>
      </c>
      <c r="K23" s="3">
        <v>3.5045742434904999E-2</v>
      </c>
      <c r="L23" s="3">
        <v>3.6578732662496602E-2</v>
      </c>
      <c r="M23" s="3">
        <v>3.5156762429489702E-2</v>
      </c>
      <c r="N23" s="3">
        <v>3.80163114969745E-2</v>
      </c>
      <c r="O23" s="3">
        <v>0.17338289962825301</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165</v>
      </c>
    </row>
    <row r="2" spans="1:14" ht="15.6" x14ac:dyDescent="0.3">
      <c r="A2" s="12" t="s">
        <v>161</v>
      </c>
    </row>
    <row r="3" spans="1:14" ht="15.6" x14ac:dyDescent="0.3">
      <c r="A3" s="12" t="s">
        <v>47</v>
      </c>
    </row>
    <row r="4" spans="1:14" ht="15.6" x14ac:dyDescent="0.3">
      <c r="A4" s="12" t="s">
        <v>33</v>
      </c>
    </row>
    <row r="5" spans="1:14" x14ac:dyDescent="0.3">
      <c r="A5" s="16" t="str">
        <f>HYPERLINK("#'Table of contents'!A56",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563</v>
      </c>
      <c r="C8" s="1">
        <v>569</v>
      </c>
      <c r="D8" s="1">
        <v>534</v>
      </c>
      <c r="E8" s="1">
        <v>513</v>
      </c>
      <c r="F8" s="1">
        <v>451</v>
      </c>
      <c r="G8" s="1">
        <v>387</v>
      </c>
      <c r="H8" s="1">
        <v>346</v>
      </c>
      <c r="I8" s="1">
        <v>337</v>
      </c>
      <c r="J8" s="1">
        <v>314</v>
      </c>
      <c r="K8" s="1">
        <v>153</v>
      </c>
      <c r="L8" s="1">
        <v>121</v>
      </c>
      <c r="M8" s="1">
        <v>120</v>
      </c>
      <c r="N8" s="1">
        <v>117</v>
      </c>
    </row>
    <row r="9" spans="1:14" x14ac:dyDescent="0.3">
      <c r="A9" s="7" t="s">
        <v>61</v>
      </c>
      <c r="B9" s="1">
        <v>2595</v>
      </c>
      <c r="C9" s="1">
        <v>2479</v>
      </c>
      <c r="D9" s="1">
        <v>2643</v>
      </c>
      <c r="E9" s="1">
        <v>2640</v>
      </c>
      <c r="F9" s="1">
        <v>2911</v>
      </c>
      <c r="G9" s="1">
        <v>2984</v>
      </c>
      <c r="H9" s="1">
        <v>3219</v>
      </c>
      <c r="I9" s="1">
        <v>3375</v>
      </c>
      <c r="J9" s="1">
        <v>3428</v>
      </c>
      <c r="K9" s="1">
        <v>3324</v>
      </c>
      <c r="L9" s="1">
        <v>3449</v>
      </c>
      <c r="M9" s="1">
        <v>3547</v>
      </c>
      <c r="N9" s="1">
        <v>3630</v>
      </c>
    </row>
    <row r="10" spans="1:14" x14ac:dyDescent="0.3">
      <c r="A10" s="7" t="s">
        <v>62</v>
      </c>
      <c r="B10" s="1">
        <v>158</v>
      </c>
      <c r="C10" s="1">
        <v>159</v>
      </c>
      <c r="D10" s="1">
        <v>190</v>
      </c>
      <c r="E10" s="1">
        <v>188</v>
      </c>
      <c r="F10" s="1">
        <v>192</v>
      </c>
      <c r="G10" s="1">
        <v>228</v>
      </c>
      <c r="H10" s="1">
        <v>239</v>
      </c>
      <c r="I10" s="1">
        <v>256</v>
      </c>
      <c r="J10" s="1">
        <v>301</v>
      </c>
      <c r="K10" s="1">
        <v>321</v>
      </c>
      <c r="L10" s="1">
        <v>340</v>
      </c>
      <c r="M10" s="1">
        <v>425</v>
      </c>
      <c r="N10" s="1">
        <v>500</v>
      </c>
    </row>
    <row r="11" spans="1:14" x14ac:dyDescent="0.3">
      <c r="A11" s="7" t="s">
        <v>63</v>
      </c>
      <c r="B11" s="1">
        <v>352</v>
      </c>
      <c r="C11" s="1">
        <v>362</v>
      </c>
      <c r="D11" s="1">
        <v>408</v>
      </c>
      <c r="E11" s="1">
        <v>386</v>
      </c>
      <c r="F11" s="1">
        <v>380</v>
      </c>
      <c r="G11" s="1">
        <v>341</v>
      </c>
      <c r="H11" s="1">
        <v>318</v>
      </c>
      <c r="I11" s="1">
        <v>274</v>
      </c>
      <c r="J11" s="1">
        <v>207</v>
      </c>
      <c r="K11" s="1">
        <v>84</v>
      </c>
      <c r="L11" s="1">
        <v>90</v>
      </c>
      <c r="M11" s="1">
        <v>86</v>
      </c>
      <c r="N11" s="1">
        <v>85</v>
      </c>
    </row>
    <row r="12" spans="1:14" x14ac:dyDescent="0.3">
      <c r="A12" s="7" t="s">
        <v>64</v>
      </c>
      <c r="B12" s="1">
        <v>2779</v>
      </c>
      <c r="C12" s="1">
        <v>2413</v>
      </c>
      <c r="D12" s="1">
        <v>2372</v>
      </c>
      <c r="E12" s="1">
        <v>2311</v>
      </c>
      <c r="F12" s="1">
        <v>2468</v>
      </c>
      <c r="G12" s="1">
        <v>2532</v>
      </c>
      <c r="H12" s="1">
        <v>2716</v>
      </c>
      <c r="I12" s="1">
        <v>2834</v>
      </c>
      <c r="J12" s="1">
        <v>3027</v>
      </c>
      <c r="K12" s="1">
        <v>2890</v>
      </c>
      <c r="L12" s="1">
        <v>2984</v>
      </c>
      <c r="M12" s="1">
        <v>3014</v>
      </c>
      <c r="N12" s="1">
        <v>3099</v>
      </c>
    </row>
    <row r="13" spans="1:14" x14ac:dyDescent="0.3">
      <c r="A13" s="7" t="s">
        <v>65</v>
      </c>
      <c r="B13" s="1">
        <v>278</v>
      </c>
      <c r="C13" s="1">
        <v>284</v>
      </c>
      <c r="D13" s="1">
        <v>275</v>
      </c>
      <c r="E13" s="1">
        <v>283</v>
      </c>
      <c r="F13" s="1">
        <v>283</v>
      </c>
      <c r="G13" s="1">
        <v>284</v>
      </c>
      <c r="H13" s="1">
        <v>292</v>
      </c>
      <c r="I13" s="1">
        <v>312</v>
      </c>
      <c r="J13" s="1">
        <v>325</v>
      </c>
      <c r="K13" s="1">
        <v>333</v>
      </c>
      <c r="L13" s="1">
        <v>370</v>
      </c>
      <c r="M13" s="1">
        <v>431</v>
      </c>
      <c r="N13" s="1">
        <v>460</v>
      </c>
    </row>
    <row r="14" spans="1:14" x14ac:dyDescent="0.3">
      <c r="A14" s="10" t="s">
        <v>16</v>
      </c>
      <c r="B14" s="5">
        <v>6725</v>
      </c>
      <c r="C14" s="5">
        <v>6266</v>
      </c>
      <c r="D14" s="5">
        <v>6422</v>
      </c>
      <c r="E14" s="5">
        <v>6321</v>
      </c>
      <c r="F14" s="5">
        <v>6685</v>
      </c>
      <c r="G14" s="5">
        <v>6756</v>
      </c>
      <c r="H14" s="5">
        <v>7130</v>
      </c>
      <c r="I14" s="5">
        <v>7388</v>
      </c>
      <c r="J14" s="5">
        <v>7602</v>
      </c>
      <c r="K14" s="5">
        <v>7105</v>
      </c>
      <c r="L14" s="5">
        <v>7354</v>
      </c>
      <c r="M14" s="5">
        <v>7623</v>
      </c>
      <c r="N14" s="5">
        <v>7891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0.16978287092882999</v>
      </c>
      <c r="C19" s="2">
        <v>0.17742438415965101</v>
      </c>
      <c r="D19" s="2">
        <v>0.15859815859815901</v>
      </c>
      <c r="E19" s="2">
        <v>0.153546842262796</v>
      </c>
      <c r="F19" s="2">
        <v>0.12689926842993801</v>
      </c>
      <c r="G19" s="2">
        <v>0.107529869408169</v>
      </c>
      <c r="H19" s="2">
        <v>9.0956887486855903E-2</v>
      </c>
      <c r="I19" s="2">
        <v>8.4929435483870996E-2</v>
      </c>
      <c r="J19" s="2">
        <v>7.7665100173138796E-2</v>
      </c>
      <c r="K19" s="2">
        <v>4.0284360189573501E-2</v>
      </c>
      <c r="L19" s="2">
        <v>3.0946291560102299E-2</v>
      </c>
      <c r="M19" s="2">
        <v>2.9325513196480898E-2</v>
      </c>
      <c r="N19" s="2">
        <v>2.7548858017424099E-2</v>
      </c>
    </row>
    <row r="20" spans="1:15" x14ac:dyDescent="0.3">
      <c r="A20" s="8" t="s">
        <v>61</v>
      </c>
      <c r="B20" s="2">
        <v>0.78256936067551297</v>
      </c>
      <c r="C20" s="2">
        <v>0.77299657000311806</v>
      </c>
      <c r="D20" s="2">
        <v>0.78497178497178499</v>
      </c>
      <c r="E20" s="2">
        <v>0.79018258006584896</v>
      </c>
      <c r="F20" s="2">
        <v>0.81907709622960001</v>
      </c>
      <c r="G20" s="2">
        <v>0.82911919977771598</v>
      </c>
      <c r="H20" s="2">
        <v>0.84621451104100898</v>
      </c>
      <c r="I20" s="2">
        <v>0.850554435483871</v>
      </c>
      <c r="J20" s="2">
        <v>0.84788523373732405</v>
      </c>
      <c r="K20" s="2">
        <v>0.87519747235387002</v>
      </c>
      <c r="L20" s="2">
        <v>0.88209718670076698</v>
      </c>
      <c r="M20" s="2">
        <v>0.86681329423264897</v>
      </c>
      <c r="N20" s="2">
        <v>0.85472097951495196</v>
      </c>
    </row>
    <row r="21" spans="1:15" x14ac:dyDescent="0.3">
      <c r="A21" s="8" t="s">
        <v>62</v>
      </c>
      <c r="B21" s="2">
        <v>4.7647768395657403E-2</v>
      </c>
      <c r="C21" s="2">
        <v>4.9579045837231099E-2</v>
      </c>
      <c r="D21" s="2">
        <v>5.6430056430056399E-2</v>
      </c>
      <c r="E21" s="2">
        <v>5.6270577671355897E-2</v>
      </c>
      <c r="F21" s="2">
        <v>5.40236353404615E-2</v>
      </c>
      <c r="G21" s="2">
        <v>6.3350930814114997E-2</v>
      </c>
      <c r="H21" s="2">
        <v>6.2828601472134593E-2</v>
      </c>
      <c r="I21" s="2">
        <v>6.4516129032258104E-2</v>
      </c>
      <c r="J21" s="2">
        <v>7.44496660895375E-2</v>
      </c>
      <c r="K21" s="2">
        <v>8.4518167456556104E-2</v>
      </c>
      <c r="L21" s="2">
        <v>8.6956521739130405E-2</v>
      </c>
      <c r="M21" s="2">
        <v>0.10386119257087</v>
      </c>
      <c r="N21" s="2">
        <v>0.11773016246762399</v>
      </c>
    </row>
    <row r="22" spans="1:15" x14ac:dyDescent="0.3">
      <c r="A22" s="8" t="s">
        <v>63</v>
      </c>
      <c r="B22" s="2">
        <v>0.103256086828982</v>
      </c>
      <c r="C22" s="2">
        <v>0.118339326577313</v>
      </c>
      <c r="D22" s="2">
        <v>0.13355155482815101</v>
      </c>
      <c r="E22" s="2">
        <v>0.12953020134228199</v>
      </c>
      <c r="F22" s="2">
        <v>0.121366975407218</v>
      </c>
      <c r="G22" s="2">
        <v>0.10801393728222999</v>
      </c>
      <c r="H22" s="2">
        <v>9.56103427540589E-2</v>
      </c>
      <c r="I22" s="2">
        <v>8.0116959064327503E-2</v>
      </c>
      <c r="J22" s="2">
        <v>5.8162405169991598E-2</v>
      </c>
      <c r="K22" s="2">
        <v>2.5400665255518599E-2</v>
      </c>
      <c r="L22" s="2">
        <v>2.6132404181184701E-2</v>
      </c>
      <c r="M22" s="2">
        <v>2.4355706598697301E-2</v>
      </c>
      <c r="N22" s="2">
        <v>2.3326015367727802E-2</v>
      </c>
    </row>
    <row r="23" spans="1:15" x14ac:dyDescent="0.3">
      <c r="A23" s="8" t="s">
        <v>64</v>
      </c>
      <c r="B23" s="2">
        <v>0.81519507186858298</v>
      </c>
      <c r="C23" s="2">
        <v>0.78881987577639801</v>
      </c>
      <c r="D23" s="2">
        <v>0.77643207855973795</v>
      </c>
      <c r="E23" s="2">
        <v>0.77550335570469797</v>
      </c>
      <c r="F23" s="2">
        <v>0.78824656659214298</v>
      </c>
      <c r="G23" s="2">
        <v>0.80202724105163103</v>
      </c>
      <c r="H23" s="2">
        <v>0.81659651232712005</v>
      </c>
      <c r="I23" s="2">
        <v>0.82865497076023398</v>
      </c>
      <c r="J23" s="2">
        <v>0.85051980893509405</v>
      </c>
      <c r="K23" s="2">
        <v>0.87390384033867596</v>
      </c>
      <c r="L23" s="2">
        <v>0.86643437862950101</v>
      </c>
      <c r="M23" s="2">
        <v>0.85358255451713405</v>
      </c>
      <c r="N23" s="2">
        <v>0.850439077936334</v>
      </c>
    </row>
    <row r="24" spans="1:15" x14ac:dyDescent="0.3">
      <c r="A24" s="8" t="s">
        <v>65</v>
      </c>
      <c r="B24" s="2">
        <v>8.1548841302434699E-2</v>
      </c>
      <c r="C24" s="2">
        <v>9.2840797646289594E-2</v>
      </c>
      <c r="D24" s="2">
        <v>9.0016366612111307E-2</v>
      </c>
      <c r="E24" s="2">
        <v>9.4966442953020105E-2</v>
      </c>
      <c r="F24" s="2">
        <v>9.0386458000638797E-2</v>
      </c>
      <c r="G24" s="2">
        <v>8.9958821666138694E-2</v>
      </c>
      <c r="H24" s="2">
        <v>8.7793144918821397E-2</v>
      </c>
      <c r="I24" s="2">
        <v>9.1228070175438603E-2</v>
      </c>
      <c r="J24" s="2">
        <v>9.1317785894914294E-2</v>
      </c>
      <c r="K24" s="2">
        <v>0.100695494405806</v>
      </c>
      <c r="L24" s="2">
        <v>0.10743321718931501</v>
      </c>
      <c r="M24" s="2">
        <v>0.122061738884169</v>
      </c>
      <c r="N24" s="2">
        <v>0.12623490669593901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1.0657193605683801E-2</v>
      </c>
      <c r="C29" s="2">
        <v>-6.1511423550087901E-2</v>
      </c>
      <c r="D29" s="2">
        <v>-3.9325842696629199E-2</v>
      </c>
      <c r="E29" s="2">
        <v>-0.120857699805068</v>
      </c>
      <c r="F29" s="2">
        <v>-0.14190687361419099</v>
      </c>
      <c r="G29" s="2">
        <v>-0.10594315245478</v>
      </c>
      <c r="H29" s="2">
        <v>-2.6011560693641599E-2</v>
      </c>
      <c r="I29" s="2">
        <v>-6.82492581602374E-2</v>
      </c>
      <c r="J29" s="2">
        <v>-0.51273885350318504</v>
      </c>
      <c r="K29" s="2">
        <v>-0.20915032679738599</v>
      </c>
      <c r="L29" s="2">
        <v>-8.2644628099173608E-3</v>
      </c>
      <c r="M29" s="2">
        <v>-2.5000000000000001E-2</v>
      </c>
      <c r="N29" s="3">
        <v>-0.62738853503184699</v>
      </c>
      <c r="O29" s="3">
        <v>-0.79218472468916501</v>
      </c>
    </row>
    <row r="30" spans="1:15" x14ac:dyDescent="0.3">
      <c r="A30" s="8" t="s">
        <v>61</v>
      </c>
      <c r="B30" s="2">
        <v>-4.4701348747591498E-2</v>
      </c>
      <c r="C30" s="2">
        <v>6.6155707946752698E-2</v>
      </c>
      <c r="D30" s="2">
        <v>-1.1350737797956899E-3</v>
      </c>
      <c r="E30" s="2">
        <v>0.10265151515151499</v>
      </c>
      <c r="F30" s="2">
        <v>2.5077293026451401E-2</v>
      </c>
      <c r="G30" s="2">
        <v>7.8753351206434299E-2</v>
      </c>
      <c r="H30" s="2">
        <v>4.8462255358807098E-2</v>
      </c>
      <c r="I30" s="2">
        <v>1.5703703703703699E-2</v>
      </c>
      <c r="J30" s="2">
        <v>-3.0338389731621899E-2</v>
      </c>
      <c r="K30" s="2">
        <v>3.76052948255114E-2</v>
      </c>
      <c r="L30" s="2">
        <v>2.8414033053058899E-2</v>
      </c>
      <c r="M30" s="2">
        <v>2.3400056385677999E-2</v>
      </c>
      <c r="N30" s="3">
        <v>5.8926487747958001E-2</v>
      </c>
      <c r="O30" s="3">
        <v>0.39884393063583801</v>
      </c>
    </row>
    <row r="31" spans="1:15" x14ac:dyDescent="0.3">
      <c r="A31" s="8" t="s">
        <v>62</v>
      </c>
      <c r="B31" s="2">
        <v>6.3291139240506302E-3</v>
      </c>
      <c r="C31" s="2">
        <v>0.19496855345912001</v>
      </c>
      <c r="D31" s="2">
        <v>-1.05263157894737E-2</v>
      </c>
      <c r="E31" s="2">
        <v>2.1276595744680899E-2</v>
      </c>
      <c r="F31" s="2">
        <v>0.1875</v>
      </c>
      <c r="G31" s="2">
        <v>4.8245614035087703E-2</v>
      </c>
      <c r="H31" s="2">
        <v>7.1129707112970703E-2</v>
      </c>
      <c r="I31" s="2">
        <v>0.17578125</v>
      </c>
      <c r="J31" s="2">
        <v>6.6445182724252497E-2</v>
      </c>
      <c r="K31" s="2">
        <v>5.9190031152648002E-2</v>
      </c>
      <c r="L31" s="2">
        <v>0.25</v>
      </c>
      <c r="M31" s="2">
        <v>0.17647058823529399</v>
      </c>
      <c r="N31" s="3">
        <v>0.66112956810631196</v>
      </c>
      <c r="O31" s="3">
        <v>2.16455696202532</v>
      </c>
    </row>
    <row r="32" spans="1:15" x14ac:dyDescent="0.3">
      <c r="A32" s="8" t="s">
        <v>63</v>
      </c>
      <c r="B32" s="2">
        <v>2.8409090909090901E-2</v>
      </c>
      <c r="C32" s="2">
        <v>0.12707182320442001</v>
      </c>
      <c r="D32" s="2">
        <v>-5.3921568627450997E-2</v>
      </c>
      <c r="E32" s="2">
        <v>-1.55440414507772E-2</v>
      </c>
      <c r="F32" s="2">
        <v>-0.102631578947368</v>
      </c>
      <c r="G32" s="2">
        <v>-6.7448680351906196E-2</v>
      </c>
      <c r="H32" s="2">
        <v>-0.138364779874214</v>
      </c>
      <c r="I32" s="2">
        <v>-0.24452554744525501</v>
      </c>
      <c r="J32" s="2">
        <v>-0.59420289855072495</v>
      </c>
      <c r="K32" s="2">
        <v>7.1428571428571397E-2</v>
      </c>
      <c r="L32" s="2">
        <v>-4.4444444444444398E-2</v>
      </c>
      <c r="M32" s="2">
        <v>-1.16279069767442E-2</v>
      </c>
      <c r="N32" s="3">
        <v>-0.58937198067632801</v>
      </c>
      <c r="O32" s="3">
        <v>-0.75852272727272696</v>
      </c>
    </row>
    <row r="33" spans="1:15" x14ac:dyDescent="0.3">
      <c r="A33" s="8" t="s">
        <v>64</v>
      </c>
      <c r="B33" s="2">
        <v>-0.13170205109751701</v>
      </c>
      <c r="C33" s="2">
        <v>-1.6991297140489001E-2</v>
      </c>
      <c r="D33" s="2">
        <v>-2.5716694772344E-2</v>
      </c>
      <c r="E33" s="2">
        <v>6.7935958459541299E-2</v>
      </c>
      <c r="F33" s="2">
        <v>2.5931928687196099E-2</v>
      </c>
      <c r="G33" s="2">
        <v>7.2669826224328604E-2</v>
      </c>
      <c r="H33" s="2">
        <v>4.3446244477172297E-2</v>
      </c>
      <c r="I33" s="2">
        <v>6.8101623147494697E-2</v>
      </c>
      <c r="J33" s="2">
        <v>-4.5259332672613103E-2</v>
      </c>
      <c r="K33" s="2">
        <v>3.2525951557093397E-2</v>
      </c>
      <c r="L33" s="2">
        <v>1.00536193029491E-2</v>
      </c>
      <c r="M33" s="2">
        <v>2.8201725282017299E-2</v>
      </c>
      <c r="N33" s="3">
        <v>2.3785926660059499E-2</v>
      </c>
      <c r="O33" s="3">
        <v>0.11514933429291099</v>
      </c>
    </row>
    <row r="34" spans="1:15" x14ac:dyDescent="0.3">
      <c r="A34" s="8" t="s">
        <v>65</v>
      </c>
      <c r="B34" s="2">
        <v>2.15827338129496E-2</v>
      </c>
      <c r="C34" s="2">
        <v>-3.1690140845070401E-2</v>
      </c>
      <c r="D34" s="2">
        <v>2.9090909090909101E-2</v>
      </c>
      <c r="E34" s="2">
        <v>0</v>
      </c>
      <c r="F34" s="2">
        <v>3.53356890459364E-3</v>
      </c>
      <c r="G34" s="2">
        <v>2.8169014084507001E-2</v>
      </c>
      <c r="H34" s="2">
        <v>6.8493150684931503E-2</v>
      </c>
      <c r="I34" s="2">
        <v>4.1666666666666699E-2</v>
      </c>
      <c r="J34" s="2">
        <v>2.4615384615384601E-2</v>
      </c>
      <c r="K34" s="2">
        <v>0.11111111111111099</v>
      </c>
      <c r="L34" s="2">
        <v>0.16486486486486501</v>
      </c>
      <c r="M34" s="2">
        <v>6.7285382830626406E-2</v>
      </c>
      <c r="N34" s="3">
        <v>0.41538461538461502</v>
      </c>
      <c r="O34" s="3">
        <v>0.65467625899280601</v>
      </c>
    </row>
    <row r="35" spans="1:15" x14ac:dyDescent="0.3">
      <c r="A35" s="11" t="s">
        <v>16</v>
      </c>
      <c r="B35" s="3">
        <v>-6.8252788104089204E-2</v>
      </c>
      <c r="C35" s="3">
        <v>2.4896265560166001E-2</v>
      </c>
      <c r="D35" s="3">
        <v>-1.5727187791965101E-2</v>
      </c>
      <c r="E35" s="3">
        <v>5.75858250276855E-2</v>
      </c>
      <c r="F35" s="3">
        <v>1.0620792819745701E-2</v>
      </c>
      <c r="G35" s="3">
        <v>5.5358200118413303E-2</v>
      </c>
      <c r="H35" s="3">
        <v>3.6185133239831697E-2</v>
      </c>
      <c r="I35" s="3">
        <v>2.8965890633459699E-2</v>
      </c>
      <c r="J35" s="3">
        <v>-6.5377532228360999E-2</v>
      </c>
      <c r="K35" s="3">
        <v>3.5045742434904999E-2</v>
      </c>
      <c r="L35" s="3">
        <v>3.6578732662496602E-2</v>
      </c>
      <c r="M35" s="3">
        <v>3.5156762429489702E-2</v>
      </c>
      <c r="N35" s="3">
        <v>3.80163114969745E-2</v>
      </c>
      <c r="O35" s="3">
        <v>0.17338289962825301</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166</v>
      </c>
    </row>
    <row r="2" spans="1:14" ht="15.6" x14ac:dyDescent="0.3">
      <c r="A2" s="12" t="s">
        <v>161</v>
      </c>
    </row>
    <row r="3" spans="1:14" ht="15.6" x14ac:dyDescent="0.3">
      <c r="A3" s="12" t="s">
        <v>47</v>
      </c>
    </row>
    <row r="4" spans="1:14" ht="15.6" x14ac:dyDescent="0.3">
      <c r="A4" s="12" t="s">
        <v>59</v>
      </c>
    </row>
    <row r="5" spans="1:14" x14ac:dyDescent="0.3">
      <c r="A5" s="16" t="str">
        <f>HYPERLINK("#'Table of contents'!A57",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2734</v>
      </c>
      <c r="C8" s="1">
        <v>2638</v>
      </c>
      <c r="D8" s="1">
        <v>2804</v>
      </c>
      <c r="E8" s="1">
        <v>2813</v>
      </c>
      <c r="F8" s="1">
        <v>3014</v>
      </c>
      <c r="G8" s="1">
        <v>3055</v>
      </c>
      <c r="H8" s="1">
        <v>3201</v>
      </c>
      <c r="I8" s="1">
        <v>3287</v>
      </c>
      <c r="J8" s="1">
        <v>3300</v>
      </c>
      <c r="K8" s="1">
        <v>3055</v>
      </c>
      <c r="L8" s="1">
        <v>3027</v>
      </c>
      <c r="M8" s="1">
        <v>3064</v>
      </c>
      <c r="N8" s="1">
        <v>3073</v>
      </c>
    </row>
    <row r="9" spans="1:14" x14ac:dyDescent="0.3">
      <c r="A9" s="7" t="s">
        <v>69</v>
      </c>
      <c r="B9" s="1">
        <v>582</v>
      </c>
      <c r="C9" s="1">
        <v>569</v>
      </c>
      <c r="D9" s="1">
        <v>563</v>
      </c>
      <c r="E9" s="1">
        <v>528</v>
      </c>
      <c r="F9" s="1">
        <v>540</v>
      </c>
      <c r="G9" s="1">
        <v>544</v>
      </c>
      <c r="H9" s="1">
        <v>603</v>
      </c>
      <c r="I9" s="1">
        <v>681</v>
      </c>
      <c r="J9" s="1">
        <v>743</v>
      </c>
      <c r="K9" s="1">
        <v>743</v>
      </c>
      <c r="L9" s="1">
        <v>883</v>
      </c>
      <c r="M9" s="1">
        <v>1028</v>
      </c>
      <c r="N9" s="1">
        <v>1174</v>
      </c>
    </row>
    <row r="10" spans="1:14" x14ac:dyDescent="0.3">
      <c r="A10" s="7" t="s">
        <v>70</v>
      </c>
      <c r="B10" s="1">
        <v>2167</v>
      </c>
      <c r="C10" s="1">
        <v>1978</v>
      </c>
      <c r="D10" s="1">
        <v>2113</v>
      </c>
      <c r="E10" s="1">
        <v>2118</v>
      </c>
      <c r="F10" s="1">
        <v>2268</v>
      </c>
      <c r="G10" s="1">
        <v>2264</v>
      </c>
      <c r="H10" s="1">
        <v>2363</v>
      </c>
      <c r="I10" s="1">
        <v>2390</v>
      </c>
      <c r="J10" s="1">
        <v>2437</v>
      </c>
      <c r="K10" s="1">
        <v>2220</v>
      </c>
      <c r="L10" s="1">
        <v>2195</v>
      </c>
      <c r="M10" s="1">
        <v>2129</v>
      </c>
      <c r="N10" s="1">
        <v>2139</v>
      </c>
    </row>
    <row r="11" spans="1:14" x14ac:dyDescent="0.3">
      <c r="A11" s="7" t="s">
        <v>71</v>
      </c>
      <c r="B11" s="1">
        <v>1242</v>
      </c>
      <c r="C11" s="1">
        <v>1081</v>
      </c>
      <c r="D11" s="1">
        <v>942</v>
      </c>
      <c r="E11" s="1">
        <v>862</v>
      </c>
      <c r="F11" s="1">
        <v>863</v>
      </c>
      <c r="G11" s="1">
        <v>893</v>
      </c>
      <c r="H11" s="1">
        <v>963</v>
      </c>
      <c r="I11" s="1">
        <v>1030</v>
      </c>
      <c r="J11" s="1">
        <v>1122</v>
      </c>
      <c r="K11" s="1">
        <v>1087</v>
      </c>
      <c r="L11" s="1">
        <v>1249</v>
      </c>
      <c r="M11" s="1">
        <v>1402</v>
      </c>
      <c r="N11" s="1">
        <v>1505</v>
      </c>
    </row>
    <row r="12" spans="1:14" x14ac:dyDescent="0.3">
      <c r="A12" s="10" t="s">
        <v>16</v>
      </c>
      <c r="B12" s="5">
        <v>6725</v>
      </c>
      <c r="C12" s="5">
        <v>6266</v>
      </c>
      <c r="D12" s="5">
        <v>6422</v>
      </c>
      <c r="E12" s="5">
        <v>6321</v>
      </c>
      <c r="F12" s="5">
        <v>6685</v>
      </c>
      <c r="G12" s="5">
        <v>6756</v>
      </c>
      <c r="H12" s="5">
        <v>7130</v>
      </c>
      <c r="I12" s="5">
        <v>7388</v>
      </c>
      <c r="J12" s="5">
        <v>7602</v>
      </c>
      <c r="K12" s="5">
        <v>7105</v>
      </c>
      <c r="L12" s="5">
        <v>7354</v>
      </c>
      <c r="M12" s="5">
        <v>7623</v>
      </c>
      <c r="N12" s="5">
        <v>7891</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0.82448733413751496</v>
      </c>
      <c r="C17" s="2">
        <v>0.82257561584034899</v>
      </c>
      <c r="D17" s="2">
        <v>0.83278883278883298</v>
      </c>
      <c r="E17" s="2">
        <v>0.84196348398682996</v>
      </c>
      <c r="F17" s="2">
        <v>0.84805852560495198</v>
      </c>
      <c r="G17" s="2">
        <v>0.84884690191719903</v>
      </c>
      <c r="H17" s="2">
        <v>0.84148264984227095</v>
      </c>
      <c r="I17" s="2">
        <v>0.82837701612903203</v>
      </c>
      <c r="J17" s="2">
        <v>0.81622557506801896</v>
      </c>
      <c r="K17" s="2">
        <v>0.80437072143233301</v>
      </c>
      <c r="L17" s="2">
        <v>0.77416879795396398</v>
      </c>
      <c r="M17" s="2">
        <v>0.74877810361681296</v>
      </c>
      <c r="N17" s="2">
        <v>0.723569578526018</v>
      </c>
    </row>
    <row r="18" spans="1:15" x14ac:dyDescent="0.3">
      <c r="A18" s="8" t="s">
        <v>69</v>
      </c>
      <c r="B18" s="2">
        <v>0.17551266586248501</v>
      </c>
      <c r="C18" s="2">
        <v>0.17742438415965101</v>
      </c>
      <c r="D18" s="2">
        <v>0.16721116721116699</v>
      </c>
      <c r="E18" s="2">
        <v>0.15803651601317001</v>
      </c>
      <c r="F18" s="2">
        <v>0.15194147439504799</v>
      </c>
      <c r="G18" s="2">
        <v>0.151153098082801</v>
      </c>
      <c r="H18" s="2">
        <v>0.158517350157729</v>
      </c>
      <c r="I18" s="2">
        <v>0.171622983870968</v>
      </c>
      <c r="J18" s="2">
        <v>0.18377442493198101</v>
      </c>
      <c r="K18" s="2">
        <v>0.19562927856766699</v>
      </c>
      <c r="L18" s="2">
        <v>0.22583120204603599</v>
      </c>
      <c r="M18" s="2">
        <v>0.25122189638318698</v>
      </c>
      <c r="N18" s="2">
        <v>0.276430421473982</v>
      </c>
    </row>
    <row r="19" spans="1:15" x14ac:dyDescent="0.3">
      <c r="A19" s="8" t="s">
        <v>70</v>
      </c>
      <c r="B19" s="2">
        <v>0.635670284540921</v>
      </c>
      <c r="C19" s="2">
        <v>0.64661654135338298</v>
      </c>
      <c r="D19" s="2">
        <v>0.69165302782324101</v>
      </c>
      <c r="E19" s="2">
        <v>0.71073825503355703</v>
      </c>
      <c r="F19" s="2">
        <v>0.72436921111466002</v>
      </c>
      <c r="G19" s="2">
        <v>0.71713652201457101</v>
      </c>
      <c r="H19" s="2">
        <v>0.71046301864101002</v>
      </c>
      <c r="I19" s="2">
        <v>0.69883040935672502</v>
      </c>
      <c r="J19" s="2">
        <v>0.68474290531047999</v>
      </c>
      <c r="K19" s="2">
        <v>0.67130329603870598</v>
      </c>
      <c r="L19" s="2">
        <v>0.63734030197444802</v>
      </c>
      <c r="M19" s="2">
        <v>0.60294534126309796</v>
      </c>
      <c r="N19" s="2">
        <v>0.58699231613611402</v>
      </c>
    </row>
    <row r="20" spans="1:15" x14ac:dyDescent="0.3">
      <c r="A20" s="8" t="s">
        <v>71</v>
      </c>
      <c r="B20" s="2">
        <v>0.364329715459079</v>
      </c>
      <c r="C20" s="2">
        <v>0.35338345864661702</v>
      </c>
      <c r="D20" s="2">
        <v>0.30834697217675899</v>
      </c>
      <c r="E20" s="2">
        <v>0.28926174496644302</v>
      </c>
      <c r="F20" s="2">
        <v>0.27563078888533998</v>
      </c>
      <c r="G20" s="2">
        <v>0.28286347798542899</v>
      </c>
      <c r="H20" s="2">
        <v>0.28953698135898998</v>
      </c>
      <c r="I20" s="2">
        <v>0.30116959064327498</v>
      </c>
      <c r="J20" s="2">
        <v>0.31525709468952001</v>
      </c>
      <c r="K20" s="2">
        <v>0.32869670396129402</v>
      </c>
      <c r="L20" s="2">
        <v>0.36265969802555198</v>
      </c>
      <c r="M20" s="2">
        <v>0.39705465873690199</v>
      </c>
      <c r="N20" s="2">
        <v>0.41300768386388598</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-3.5113386978785702E-2</v>
      </c>
      <c r="C25" s="2">
        <v>6.2926459438968907E-2</v>
      </c>
      <c r="D25" s="2">
        <v>3.20970042796006E-3</v>
      </c>
      <c r="E25" s="2">
        <v>7.1453963739779594E-2</v>
      </c>
      <c r="F25" s="2">
        <v>1.36031851360319E-2</v>
      </c>
      <c r="G25" s="2">
        <v>4.77905073649754E-2</v>
      </c>
      <c r="H25" s="2">
        <v>2.68666041861918E-2</v>
      </c>
      <c r="I25" s="2">
        <v>3.9549741405536997E-3</v>
      </c>
      <c r="J25" s="2">
        <v>-7.4242424242424193E-2</v>
      </c>
      <c r="K25" s="2">
        <v>-9.1653027823240599E-3</v>
      </c>
      <c r="L25" s="2">
        <v>1.22233234225306E-2</v>
      </c>
      <c r="M25" s="2">
        <v>2.9373368146214099E-3</v>
      </c>
      <c r="N25" s="3">
        <v>-6.8787878787878801E-2</v>
      </c>
      <c r="O25" s="3">
        <v>0.12399414776883699</v>
      </c>
    </row>
    <row r="26" spans="1:15" x14ac:dyDescent="0.3">
      <c r="A26" s="8" t="s">
        <v>69</v>
      </c>
      <c r="B26" s="2">
        <v>-2.23367697594502E-2</v>
      </c>
      <c r="C26" s="2">
        <v>-1.05448154657293E-2</v>
      </c>
      <c r="D26" s="2">
        <v>-6.2166962699822401E-2</v>
      </c>
      <c r="E26" s="2">
        <v>2.27272727272727E-2</v>
      </c>
      <c r="F26" s="2">
        <v>7.4074074074074103E-3</v>
      </c>
      <c r="G26" s="2">
        <v>0.108455882352941</v>
      </c>
      <c r="H26" s="2">
        <v>0.12935323383084599</v>
      </c>
      <c r="I26" s="2">
        <v>9.1042584434654905E-2</v>
      </c>
      <c r="J26" s="2">
        <v>0</v>
      </c>
      <c r="K26" s="2">
        <v>0.18842530282638001</v>
      </c>
      <c r="L26" s="2">
        <v>0.16421291053227599</v>
      </c>
      <c r="M26" s="2">
        <v>0.142023346303502</v>
      </c>
      <c r="N26" s="3">
        <v>0.58008075370121104</v>
      </c>
      <c r="O26" s="3">
        <v>1.0171821305841899</v>
      </c>
    </row>
    <row r="27" spans="1:15" x14ac:dyDescent="0.3">
      <c r="A27" s="8" t="s">
        <v>70</v>
      </c>
      <c r="B27" s="2">
        <v>-8.7217351176741995E-2</v>
      </c>
      <c r="C27" s="2">
        <v>6.8250758341759393E-2</v>
      </c>
      <c r="D27" s="2">
        <v>2.3663038334122101E-3</v>
      </c>
      <c r="E27" s="2">
        <v>7.0821529745042494E-2</v>
      </c>
      <c r="F27" s="2">
        <v>-1.7636684303350999E-3</v>
      </c>
      <c r="G27" s="2">
        <v>4.3727915194346302E-2</v>
      </c>
      <c r="H27" s="2">
        <v>1.1426153195091E-2</v>
      </c>
      <c r="I27" s="2">
        <v>1.96652719665272E-2</v>
      </c>
      <c r="J27" s="2">
        <v>-8.9043906442347207E-2</v>
      </c>
      <c r="K27" s="2">
        <v>-1.1261261261261301E-2</v>
      </c>
      <c r="L27" s="2">
        <v>-3.00683371298405E-2</v>
      </c>
      <c r="M27" s="2">
        <v>4.69704086425552E-3</v>
      </c>
      <c r="N27" s="3">
        <v>-0.122281493639721</v>
      </c>
      <c r="O27" s="3">
        <v>-1.2921089063221E-2</v>
      </c>
    </row>
    <row r="28" spans="1:15" x14ac:dyDescent="0.3">
      <c r="A28" s="8" t="s">
        <v>71</v>
      </c>
      <c r="B28" s="2">
        <v>-0.12962962962963001</v>
      </c>
      <c r="C28" s="2">
        <v>-0.12858464384828899</v>
      </c>
      <c r="D28" s="2">
        <v>-8.4925690021231404E-2</v>
      </c>
      <c r="E28" s="2">
        <v>1.16009280742459E-3</v>
      </c>
      <c r="F28" s="2">
        <v>3.4762456546929298E-2</v>
      </c>
      <c r="G28" s="2">
        <v>7.8387458006718896E-2</v>
      </c>
      <c r="H28" s="2">
        <v>6.9574247144340601E-2</v>
      </c>
      <c r="I28" s="2">
        <v>8.9320388349514598E-2</v>
      </c>
      <c r="J28" s="2">
        <v>-3.11942959001783E-2</v>
      </c>
      <c r="K28" s="2">
        <v>0.14903403863845399</v>
      </c>
      <c r="L28" s="2">
        <v>0.122497998398719</v>
      </c>
      <c r="M28" s="2">
        <v>7.3466476462196895E-2</v>
      </c>
      <c r="N28" s="3">
        <v>0.34135472370766501</v>
      </c>
      <c r="O28" s="3">
        <v>0.21175523349436401</v>
      </c>
    </row>
    <row r="29" spans="1:15" x14ac:dyDescent="0.3">
      <c r="A29" s="11" t="s">
        <v>16</v>
      </c>
      <c r="B29" s="3">
        <v>-6.8252788104089204E-2</v>
      </c>
      <c r="C29" s="3">
        <v>2.4896265560166001E-2</v>
      </c>
      <c r="D29" s="3">
        <v>-1.5727187791965101E-2</v>
      </c>
      <c r="E29" s="3">
        <v>5.75858250276855E-2</v>
      </c>
      <c r="F29" s="3">
        <v>1.0620792819745701E-2</v>
      </c>
      <c r="G29" s="3">
        <v>5.5358200118413303E-2</v>
      </c>
      <c r="H29" s="3">
        <v>3.6185133239831697E-2</v>
      </c>
      <c r="I29" s="3">
        <v>2.8965890633459699E-2</v>
      </c>
      <c r="J29" s="3">
        <v>-6.5377532228360999E-2</v>
      </c>
      <c r="K29" s="3">
        <v>3.5045742434904999E-2</v>
      </c>
      <c r="L29" s="3">
        <v>3.6578732662496602E-2</v>
      </c>
      <c r="M29" s="3">
        <v>3.5156762429489702E-2</v>
      </c>
      <c r="N29" s="3">
        <v>3.80163114969745E-2</v>
      </c>
      <c r="O29" s="3">
        <v>0.17338289962825301</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167</v>
      </c>
    </row>
    <row r="2" spans="1:14" ht="15.6" x14ac:dyDescent="0.3">
      <c r="A2" s="12" t="s">
        <v>161</v>
      </c>
    </row>
    <row r="3" spans="1:14" ht="15.6" x14ac:dyDescent="0.3">
      <c r="A3" s="12" t="s">
        <v>59</v>
      </c>
    </row>
    <row r="4" spans="1:14" ht="15.6" x14ac:dyDescent="0.3">
      <c r="A4" s="12" t="s">
        <v>33</v>
      </c>
    </row>
    <row r="5" spans="1:14" x14ac:dyDescent="0.3">
      <c r="A5" s="16" t="str">
        <f>HYPERLINK("#'Table of contents'!A58",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876</v>
      </c>
      <c r="C8" s="1">
        <v>883</v>
      </c>
      <c r="D8" s="1">
        <v>895</v>
      </c>
      <c r="E8" s="1">
        <v>854</v>
      </c>
      <c r="F8" s="1">
        <v>782</v>
      </c>
      <c r="G8" s="1">
        <v>686</v>
      </c>
      <c r="H8" s="1">
        <v>604</v>
      </c>
      <c r="I8" s="1">
        <v>550</v>
      </c>
      <c r="J8" s="1">
        <v>459</v>
      </c>
      <c r="K8" s="1">
        <v>216</v>
      </c>
      <c r="L8" s="1">
        <v>181</v>
      </c>
      <c r="M8" s="1">
        <v>169</v>
      </c>
      <c r="N8" s="1">
        <v>165</v>
      </c>
    </row>
    <row r="9" spans="1:14" x14ac:dyDescent="0.3">
      <c r="A9" s="7" t="s">
        <v>75</v>
      </c>
      <c r="B9" s="1">
        <v>3924</v>
      </c>
      <c r="C9" s="1">
        <v>3641</v>
      </c>
      <c r="D9" s="1">
        <v>3907</v>
      </c>
      <c r="E9" s="1">
        <v>3962</v>
      </c>
      <c r="F9" s="1">
        <v>4371</v>
      </c>
      <c r="G9" s="1">
        <v>4473</v>
      </c>
      <c r="H9" s="1">
        <v>4789</v>
      </c>
      <c r="I9" s="1">
        <v>4931</v>
      </c>
      <c r="J9" s="1">
        <v>5063</v>
      </c>
      <c r="K9" s="1">
        <v>4820</v>
      </c>
      <c r="L9" s="1">
        <v>4798</v>
      </c>
      <c r="M9" s="1">
        <v>4735</v>
      </c>
      <c r="N9" s="1">
        <v>4745</v>
      </c>
    </row>
    <row r="10" spans="1:14" x14ac:dyDescent="0.3">
      <c r="A10" s="7" t="s">
        <v>76</v>
      </c>
      <c r="B10" s="1">
        <v>101</v>
      </c>
      <c r="C10" s="1">
        <v>92</v>
      </c>
      <c r="D10" s="1">
        <v>115</v>
      </c>
      <c r="E10" s="1">
        <v>115</v>
      </c>
      <c r="F10" s="1">
        <v>129</v>
      </c>
      <c r="G10" s="1">
        <v>160</v>
      </c>
      <c r="H10" s="1">
        <v>171</v>
      </c>
      <c r="I10" s="1">
        <v>196</v>
      </c>
      <c r="J10" s="1">
        <v>215</v>
      </c>
      <c r="K10" s="1">
        <v>239</v>
      </c>
      <c r="L10" s="1">
        <v>243</v>
      </c>
      <c r="M10" s="1">
        <v>289</v>
      </c>
      <c r="N10" s="1">
        <v>302</v>
      </c>
    </row>
    <row r="11" spans="1:14" x14ac:dyDescent="0.3">
      <c r="A11" s="7" t="s">
        <v>77</v>
      </c>
      <c r="B11" s="1">
        <v>39</v>
      </c>
      <c r="C11" s="1">
        <v>48</v>
      </c>
      <c r="D11" s="1">
        <v>47</v>
      </c>
      <c r="E11" s="1">
        <v>45</v>
      </c>
      <c r="F11" s="1">
        <v>49</v>
      </c>
      <c r="G11" s="1">
        <v>42</v>
      </c>
      <c r="H11" s="1">
        <v>60</v>
      </c>
      <c r="I11" s="1">
        <v>61</v>
      </c>
      <c r="J11" s="1">
        <v>62</v>
      </c>
      <c r="K11" s="1">
        <v>21</v>
      </c>
      <c r="L11" s="1">
        <v>30</v>
      </c>
      <c r="M11" s="1">
        <v>37</v>
      </c>
      <c r="N11" s="1">
        <v>37</v>
      </c>
    </row>
    <row r="12" spans="1:14" x14ac:dyDescent="0.3">
      <c r="A12" s="7" t="s">
        <v>78</v>
      </c>
      <c r="B12" s="1">
        <v>1450</v>
      </c>
      <c r="C12" s="1">
        <v>1251</v>
      </c>
      <c r="D12" s="1">
        <v>1108</v>
      </c>
      <c r="E12" s="1">
        <v>989</v>
      </c>
      <c r="F12" s="1">
        <v>1008</v>
      </c>
      <c r="G12" s="1">
        <v>1043</v>
      </c>
      <c r="H12" s="1">
        <v>1146</v>
      </c>
      <c r="I12" s="1">
        <v>1278</v>
      </c>
      <c r="J12" s="1">
        <v>1392</v>
      </c>
      <c r="K12" s="1">
        <v>1394</v>
      </c>
      <c r="L12" s="1">
        <v>1635</v>
      </c>
      <c r="M12" s="1">
        <v>1826</v>
      </c>
      <c r="N12" s="1">
        <v>1984</v>
      </c>
    </row>
    <row r="13" spans="1:14" x14ac:dyDescent="0.3">
      <c r="A13" s="7" t="s">
        <v>79</v>
      </c>
      <c r="B13" s="1">
        <v>335</v>
      </c>
      <c r="C13" s="1">
        <v>351</v>
      </c>
      <c r="D13" s="1">
        <v>350</v>
      </c>
      <c r="E13" s="1">
        <v>356</v>
      </c>
      <c r="F13" s="1">
        <v>346</v>
      </c>
      <c r="G13" s="1">
        <v>352</v>
      </c>
      <c r="H13" s="1">
        <v>360</v>
      </c>
      <c r="I13" s="1">
        <v>372</v>
      </c>
      <c r="J13" s="1">
        <v>411</v>
      </c>
      <c r="K13" s="1">
        <v>415</v>
      </c>
      <c r="L13" s="1">
        <v>467</v>
      </c>
      <c r="M13" s="1">
        <v>567</v>
      </c>
      <c r="N13" s="1">
        <v>658</v>
      </c>
    </row>
    <row r="14" spans="1:14" x14ac:dyDescent="0.3">
      <c r="A14" s="10" t="s">
        <v>16</v>
      </c>
      <c r="B14" s="5">
        <v>6725</v>
      </c>
      <c r="C14" s="5">
        <v>6266</v>
      </c>
      <c r="D14" s="5">
        <v>6422</v>
      </c>
      <c r="E14" s="5">
        <v>6321</v>
      </c>
      <c r="F14" s="5">
        <v>6685</v>
      </c>
      <c r="G14" s="5">
        <v>6756</v>
      </c>
      <c r="H14" s="5">
        <v>7130</v>
      </c>
      <c r="I14" s="5">
        <v>7388</v>
      </c>
      <c r="J14" s="5">
        <v>7602</v>
      </c>
      <c r="K14" s="5">
        <v>7105</v>
      </c>
      <c r="L14" s="5">
        <v>7354</v>
      </c>
      <c r="M14" s="5">
        <v>7623</v>
      </c>
      <c r="N14" s="5">
        <v>7891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0.17873903285043899</v>
      </c>
      <c r="C19" s="2">
        <v>0.19129116117851</v>
      </c>
      <c r="D19" s="2">
        <v>0.18202155786048399</v>
      </c>
      <c r="E19" s="2">
        <v>0.173190022307848</v>
      </c>
      <c r="F19" s="2">
        <v>0.148049981067777</v>
      </c>
      <c r="G19" s="2">
        <v>0.128971611205114</v>
      </c>
      <c r="H19" s="2">
        <v>0.108554996405464</v>
      </c>
      <c r="I19" s="2">
        <v>9.6882156068346006E-2</v>
      </c>
      <c r="J19" s="2">
        <v>8.0006972285166497E-2</v>
      </c>
      <c r="K19" s="2">
        <v>4.0947867298578203E-2</v>
      </c>
      <c r="L19" s="2">
        <v>3.4661049406357697E-2</v>
      </c>
      <c r="M19" s="2">
        <v>3.2543808973618298E-2</v>
      </c>
      <c r="N19" s="2">
        <v>3.1657712970069099E-2</v>
      </c>
    </row>
    <row r="20" spans="1:15" x14ac:dyDescent="0.3">
      <c r="A20" s="8" t="s">
        <v>75</v>
      </c>
      <c r="B20" s="2">
        <v>0.80065292797388299</v>
      </c>
      <c r="C20" s="2">
        <v>0.78877816291161196</v>
      </c>
      <c r="D20" s="2">
        <v>0.79459019727476099</v>
      </c>
      <c r="E20" s="2">
        <v>0.80348813628067295</v>
      </c>
      <c r="F20" s="2">
        <v>0.82752745172283204</v>
      </c>
      <c r="G20" s="2">
        <v>0.84094754653130299</v>
      </c>
      <c r="H20" s="2">
        <v>0.86071171818835401</v>
      </c>
      <c r="I20" s="2">
        <v>0.86859256649638905</v>
      </c>
      <c r="J20" s="2">
        <v>0.88251699494509295</v>
      </c>
      <c r="K20" s="2">
        <v>0.91374407582938399</v>
      </c>
      <c r="L20" s="2">
        <v>0.91880505553427805</v>
      </c>
      <c r="M20" s="2">
        <v>0.91180435201232402</v>
      </c>
      <c r="N20" s="2">
        <v>0.91039907904835005</v>
      </c>
    </row>
    <row r="21" spans="1:15" x14ac:dyDescent="0.3">
      <c r="A21" s="8" t="s">
        <v>76</v>
      </c>
      <c r="B21" s="2">
        <v>2.0608039175678401E-2</v>
      </c>
      <c r="C21" s="2">
        <v>1.9930675909878699E-2</v>
      </c>
      <c r="D21" s="2">
        <v>2.3388244864754899E-2</v>
      </c>
      <c r="E21" s="2">
        <v>2.3321841411478399E-2</v>
      </c>
      <c r="F21" s="2">
        <v>2.44225672093904E-2</v>
      </c>
      <c r="G21" s="2">
        <v>3.0080842263583402E-2</v>
      </c>
      <c r="H21" s="2">
        <v>3.0733285406182601E-2</v>
      </c>
      <c r="I21" s="2">
        <v>3.4525277435265102E-2</v>
      </c>
      <c r="J21" s="2">
        <v>3.7476032769740299E-2</v>
      </c>
      <c r="K21" s="2">
        <v>4.53080568720379E-2</v>
      </c>
      <c r="L21" s="2">
        <v>4.65338950593642E-2</v>
      </c>
      <c r="M21" s="2">
        <v>5.5651839014057403E-2</v>
      </c>
      <c r="N21" s="2">
        <v>5.7943207981581001E-2</v>
      </c>
    </row>
    <row r="22" spans="1:15" x14ac:dyDescent="0.3">
      <c r="A22" s="8" t="s">
        <v>77</v>
      </c>
      <c r="B22" s="2">
        <v>2.1381578947368401E-2</v>
      </c>
      <c r="C22" s="2">
        <v>2.9090909090909101E-2</v>
      </c>
      <c r="D22" s="2">
        <v>3.1229235880398699E-2</v>
      </c>
      <c r="E22" s="2">
        <v>3.2374100719424502E-2</v>
      </c>
      <c r="F22" s="2">
        <v>3.4925160370634402E-2</v>
      </c>
      <c r="G22" s="2">
        <v>2.9227557411273499E-2</v>
      </c>
      <c r="H22" s="2">
        <v>3.8314176245210697E-2</v>
      </c>
      <c r="I22" s="2">
        <v>3.5651665692577397E-2</v>
      </c>
      <c r="J22" s="2">
        <v>3.3243967828418201E-2</v>
      </c>
      <c r="K22" s="2">
        <v>1.1475409836065599E-2</v>
      </c>
      <c r="L22" s="2">
        <v>1.40712945590994E-2</v>
      </c>
      <c r="M22" s="2">
        <v>1.5226337448559699E-2</v>
      </c>
      <c r="N22" s="2">
        <v>1.38111235535648E-2</v>
      </c>
    </row>
    <row r="23" spans="1:15" x14ac:dyDescent="0.3">
      <c r="A23" s="8" t="s">
        <v>78</v>
      </c>
      <c r="B23" s="2">
        <v>0.79495614035087703</v>
      </c>
      <c r="C23" s="2">
        <v>0.75818181818181796</v>
      </c>
      <c r="D23" s="2">
        <v>0.73621262458471803</v>
      </c>
      <c r="E23" s="2">
        <v>0.71151079136690598</v>
      </c>
      <c r="F23" s="2">
        <v>0.71846044191019198</v>
      </c>
      <c r="G23" s="2">
        <v>0.72581767571329203</v>
      </c>
      <c r="H23" s="2">
        <v>0.73180076628352497</v>
      </c>
      <c r="I23" s="2">
        <v>0.74693161893629501</v>
      </c>
      <c r="J23" s="2">
        <v>0.74638069705093801</v>
      </c>
      <c r="K23" s="2">
        <v>0.76174863387978098</v>
      </c>
      <c r="L23" s="2">
        <v>0.76688555347091902</v>
      </c>
      <c r="M23" s="2">
        <v>0.75144032921810699</v>
      </c>
      <c r="N23" s="2">
        <v>0.74057484135871599</v>
      </c>
    </row>
    <row r="24" spans="1:15" x14ac:dyDescent="0.3">
      <c r="A24" s="8" t="s">
        <v>79</v>
      </c>
      <c r="B24" s="2">
        <v>0.183662280701754</v>
      </c>
      <c r="C24" s="2">
        <v>0.21272727272727299</v>
      </c>
      <c r="D24" s="2">
        <v>0.232558139534884</v>
      </c>
      <c r="E24" s="2">
        <v>0.25611510791366898</v>
      </c>
      <c r="F24" s="2">
        <v>0.24661439771917301</v>
      </c>
      <c r="G24" s="2">
        <v>0.24495476687543499</v>
      </c>
      <c r="H24" s="2">
        <v>0.229885057471264</v>
      </c>
      <c r="I24" s="2">
        <v>0.217416715371128</v>
      </c>
      <c r="J24" s="2">
        <v>0.220375335120643</v>
      </c>
      <c r="K24" s="2">
        <v>0.22677595628415301</v>
      </c>
      <c r="L24" s="2">
        <v>0.219043151969981</v>
      </c>
      <c r="M24" s="2">
        <v>0.233333333333333</v>
      </c>
      <c r="N24" s="2">
        <v>0.24561403508771901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7.9908675799086806E-3</v>
      </c>
      <c r="C29" s="2">
        <v>1.35900339750849E-2</v>
      </c>
      <c r="D29" s="2">
        <v>-4.5810055865921802E-2</v>
      </c>
      <c r="E29" s="2">
        <v>-8.4309133489461396E-2</v>
      </c>
      <c r="F29" s="2">
        <v>-0.12276214833759599</v>
      </c>
      <c r="G29" s="2">
        <v>-0.119533527696793</v>
      </c>
      <c r="H29" s="2">
        <v>-8.9403973509933801E-2</v>
      </c>
      <c r="I29" s="2">
        <v>-0.16545454545454499</v>
      </c>
      <c r="J29" s="2">
        <v>-0.52941176470588203</v>
      </c>
      <c r="K29" s="2">
        <v>-0.16203703703703701</v>
      </c>
      <c r="L29" s="2">
        <v>-6.6298342541436503E-2</v>
      </c>
      <c r="M29" s="2">
        <v>-2.3668639053254399E-2</v>
      </c>
      <c r="N29" s="3">
        <v>-0.64052287581699296</v>
      </c>
      <c r="O29" s="3">
        <v>-0.81164383561643805</v>
      </c>
    </row>
    <row r="30" spans="1:15" x14ac:dyDescent="0.3">
      <c r="A30" s="8" t="s">
        <v>75</v>
      </c>
      <c r="B30" s="2">
        <v>-7.2120285423037694E-2</v>
      </c>
      <c r="C30" s="2">
        <v>7.3056852513045903E-2</v>
      </c>
      <c r="D30" s="2">
        <v>1.40772971589455E-2</v>
      </c>
      <c r="E30" s="2">
        <v>0.103230691569914</v>
      </c>
      <c r="F30" s="2">
        <v>2.3335621139327401E-2</v>
      </c>
      <c r="G30" s="2">
        <v>7.0646098815112898E-2</v>
      </c>
      <c r="H30" s="2">
        <v>2.96512841929422E-2</v>
      </c>
      <c r="I30" s="2">
        <v>2.6769417967957801E-2</v>
      </c>
      <c r="J30" s="2">
        <v>-4.7995259727434299E-2</v>
      </c>
      <c r="K30" s="2">
        <v>-4.5643153526971E-3</v>
      </c>
      <c r="L30" s="2">
        <v>-1.31304710295957E-2</v>
      </c>
      <c r="M30" s="2">
        <v>2.1119324181626199E-3</v>
      </c>
      <c r="N30" s="3">
        <v>-6.2808611495160996E-2</v>
      </c>
      <c r="O30" s="3">
        <v>0.209225280326198</v>
      </c>
    </row>
    <row r="31" spans="1:15" x14ac:dyDescent="0.3">
      <c r="A31" s="8" t="s">
        <v>76</v>
      </c>
      <c r="B31" s="2">
        <v>-8.9108910891089105E-2</v>
      </c>
      <c r="C31" s="2">
        <v>0.25</v>
      </c>
      <c r="D31" s="2">
        <v>0</v>
      </c>
      <c r="E31" s="2">
        <v>0.121739130434783</v>
      </c>
      <c r="F31" s="2">
        <v>0.24031007751937999</v>
      </c>
      <c r="G31" s="2">
        <v>6.8750000000000006E-2</v>
      </c>
      <c r="H31" s="2">
        <v>0.14619883040935699</v>
      </c>
      <c r="I31" s="2">
        <v>9.6938775510204106E-2</v>
      </c>
      <c r="J31" s="2">
        <v>0.111627906976744</v>
      </c>
      <c r="K31" s="2">
        <v>1.6736401673640201E-2</v>
      </c>
      <c r="L31" s="2">
        <v>0.18930041152263399</v>
      </c>
      <c r="M31" s="2">
        <v>4.4982698961937698E-2</v>
      </c>
      <c r="N31" s="3">
        <v>0.40465116279069802</v>
      </c>
      <c r="O31" s="3">
        <v>1.9900990099009901</v>
      </c>
    </row>
    <row r="32" spans="1:15" x14ac:dyDescent="0.3">
      <c r="A32" s="8" t="s">
        <v>77</v>
      </c>
      <c r="B32" s="2">
        <v>0.230769230769231</v>
      </c>
      <c r="C32" s="2">
        <v>-2.0833333333333301E-2</v>
      </c>
      <c r="D32" s="2">
        <v>-4.2553191489361701E-2</v>
      </c>
      <c r="E32" s="2">
        <v>8.8888888888888906E-2</v>
      </c>
      <c r="F32" s="2">
        <v>-0.14285714285714299</v>
      </c>
      <c r="G32" s="2">
        <v>0.42857142857142899</v>
      </c>
      <c r="H32" s="2">
        <v>1.6666666666666701E-2</v>
      </c>
      <c r="I32" s="2">
        <v>1.63934426229508E-2</v>
      </c>
      <c r="J32" s="2">
        <v>-0.66129032258064502</v>
      </c>
      <c r="K32" s="2">
        <v>0.42857142857142899</v>
      </c>
      <c r="L32" s="2">
        <v>0.233333333333333</v>
      </c>
      <c r="M32" s="2">
        <v>0</v>
      </c>
      <c r="N32" s="3">
        <v>-0.40322580645161299</v>
      </c>
      <c r="O32" s="3">
        <v>-5.1282051282051301E-2</v>
      </c>
    </row>
    <row r="33" spans="1:15" x14ac:dyDescent="0.3">
      <c r="A33" s="8" t="s">
        <v>78</v>
      </c>
      <c r="B33" s="2">
        <v>-0.137241379310345</v>
      </c>
      <c r="C33" s="2">
        <v>-0.114308553157474</v>
      </c>
      <c r="D33" s="2">
        <v>-0.107400722021661</v>
      </c>
      <c r="E33" s="2">
        <v>1.9211324570273001E-2</v>
      </c>
      <c r="F33" s="2">
        <v>3.4722222222222203E-2</v>
      </c>
      <c r="G33" s="2">
        <v>9.8753595397890706E-2</v>
      </c>
      <c r="H33" s="2">
        <v>0.115183246073298</v>
      </c>
      <c r="I33" s="2">
        <v>8.9201877934272297E-2</v>
      </c>
      <c r="J33" s="2">
        <v>1.4367816091953999E-3</v>
      </c>
      <c r="K33" s="2">
        <v>0.172883787661406</v>
      </c>
      <c r="L33" s="2">
        <v>0.11681957186544301</v>
      </c>
      <c r="M33" s="2">
        <v>8.6527929901423897E-2</v>
      </c>
      <c r="N33" s="3">
        <v>0.42528735632183901</v>
      </c>
      <c r="O33" s="3">
        <v>0.36827586206896601</v>
      </c>
    </row>
    <row r="34" spans="1:15" x14ac:dyDescent="0.3">
      <c r="A34" s="8" t="s">
        <v>79</v>
      </c>
      <c r="B34" s="2">
        <v>4.7761194029850698E-2</v>
      </c>
      <c r="C34" s="2">
        <v>-2.84900284900285E-3</v>
      </c>
      <c r="D34" s="2">
        <v>1.7142857142857099E-2</v>
      </c>
      <c r="E34" s="2">
        <v>-2.8089887640449399E-2</v>
      </c>
      <c r="F34" s="2">
        <v>1.7341040462427699E-2</v>
      </c>
      <c r="G34" s="2">
        <v>2.27272727272727E-2</v>
      </c>
      <c r="H34" s="2">
        <v>3.3333333333333298E-2</v>
      </c>
      <c r="I34" s="2">
        <v>0.104838709677419</v>
      </c>
      <c r="J34" s="2">
        <v>9.7323600973235995E-3</v>
      </c>
      <c r="K34" s="2">
        <v>0.12530120481927701</v>
      </c>
      <c r="L34" s="2">
        <v>0.21413276231263401</v>
      </c>
      <c r="M34" s="2">
        <v>0.16049382716049401</v>
      </c>
      <c r="N34" s="3">
        <v>0.60097323600973196</v>
      </c>
      <c r="O34" s="3">
        <v>0.96417910447761201</v>
      </c>
    </row>
    <row r="35" spans="1:15" x14ac:dyDescent="0.3">
      <c r="A35" s="11" t="s">
        <v>16</v>
      </c>
      <c r="B35" s="3">
        <v>-6.8252788104089204E-2</v>
      </c>
      <c r="C35" s="3">
        <v>2.4896265560166001E-2</v>
      </c>
      <c r="D35" s="3">
        <v>-1.5727187791965101E-2</v>
      </c>
      <c r="E35" s="3">
        <v>5.75858250276855E-2</v>
      </c>
      <c r="F35" s="3">
        <v>1.0620792819745701E-2</v>
      </c>
      <c r="G35" s="3">
        <v>5.5358200118413303E-2</v>
      </c>
      <c r="H35" s="3">
        <v>3.6185133239831697E-2</v>
      </c>
      <c r="I35" s="3">
        <v>2.8965890633459699E-2</v>
      </c>
      <c r="J35" s="3">
        <v>-6.5377532228360999E-2</v>
      </c>
      <c r="K35" s="3">
        <v>3.5045742434904999E-2</v>
      </c>
      <c r="L35" s="3">
        <v>3.6578732662496602E-2</v>
      </c>
      <c r="M35" s="3">
        <v>3.5156762429489702E-2</v>
      </c>
      <c r="N35" s="3">
        <v>3.80163114969745E-2</v>
      </c>
      <c r="O35" s="3">
        <v>0.17338289962825301</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168</v>
      </c>
    </row>
    <row r="2" spans="1:14" ht="15.6" x14ac:dyDescent="0.3">
      <c r="A2" s="12" t="s">
        <v>161</v>
      </c>
    </row>
    <row r="3" spans="1:14" ht="15.6" x14ac:dyDescent="0.3">
      <c r="A3" s="12" t="s">
        <v>59</v>
      </c>
    </row>
    <row r="4" spans="1:14" ht="15.6" x14ac:dyDescent="0.3">
      <c r="A4" s="12" t="s">
        <v>55</v>
      </c>
    </row>
    <row r="5" spans="1:14" x14ac:dyDescent="0.3">
      <c r="A5" s="16" t="str">
        <f>HYPERLINK("#'Table of contents'!A59",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1127</v>
      </c>
      <c r="C8" s="1">
        <v>1060</v>
      </c>
      <c r="D8" s="1">
        <v>1115</v>
      </c>
      <c r="E8" s="1">
        <v>1123</v>
      </c>
      <c r="F8" s="1">
        <v>1217</v>
      </c>
      <c r="G8" s="1">
        <v>1240</v>
      </c>
      <c r="H8" s="1">
        <v>1300</v>
      </c>
      <c r="I8" s="1">
        <v>1314</v>
      </c>
      <c r="J8" s="1">
        <v>1291</v>
      </c>
      <c r="K8" s="1">
        <v>1233</v>
      </c>
      <c r="L8" s="1">
        <v>1237</v>
      </c>
      <c r="M8" s="1">
        <v>1240</v>
      </c>
      <c r="N8" s="1">
        <v>1269</v>
      </c>
    </row>
    <row r="9" spans="1:14" x14ac:dyDescent="0.3">
      <c r="A9" s="7" t="s">
        <v>83</v>
      </c>
      <c r="B9" s="1">
        <v>88</v>
      </c>
      <c r="C9" s="1">
        <v>83</v>
      </c>
      <c r="D9" s="1">
        <v>89</v>
      </c>
      <c r="E9" s="1">
        <v>88</v>
      </c>
      <c r="F9" s="1">
        <v>92</v>
      </c>
      <c r="G9" s="1">
        <v>89</v>
      </c>
      <c r="H9" s="1">
        <v>101</v>
      </c>
      <c r="I9" s="1">
        <v>106</v>
      </c>
      <c r="J9" s="1">
        <v>109</v>
      </c>
      <c r="K9" s="1">
        <v>99</v>
      </c>
      <c r="L9" s="1">
        <v>103</v>
      </c>
      <c r="M9" s="1">
        <v>102</v>
      </c>
      <c r="N9" s="1">
        <v>103</v>
      </c>
    </row>
    <row r="10" spans="1:14" x14ac:dyDescent="0.3">
      <c r="A10" s="7" t="s">
        <v>84</v>
      </c>
      <c r="B10" s="1">
        <v>136</v>
      </c>
      <c r="C10" s="1">
        <v>134</v>
      </c>
      <c r="D10" s="1">
        <v>149</v>
      </c>
      <c r="E10" s="1">
        <v>162</v>
      </c>
      <c r="F10" s="1">
        <v>196</v>
      </c>
      <c r="G10" s="1">
        <v>199</v>
      </c>
      <c r="H10" s="1">
        <v>210</v>
      </c>
      <c r="I10" s="1">
        <v>217</v>
      </c>
      <c r="J10" s="1">
        <v>224</v>
      </c>
      <c r="K10" s="1">
        <v>212</v>
      </c>
      <c r="L10" s="1">
        <v>206</v>
      </c>
      <c r="M10" s="1">
        <v>207</v>
      </c>
      <c r="N10" s="1">
        <v>196</v>
      </c>
    </row>
    <row r="11" spans="1:14" x14ac:dyDescent="0.3">
      <c r="A11" s="7" t="s">
        <v>85</v>
      </c>
      <c r="B11" s="1">
        <v>3130</v>
      </c>
      <c r="C11" s="1">
        <v>2955</v>
      </c>
      <c r="D11" s="1">
        <v>3186</v>
      </c>
      <c r="E11" s="1">
        <v>3207</v>
      </c>
      <c r="F11" s="1">
        <v>3410</v>
      </c>
      <c r="G11" s="1">
        <v>3413</v>
      </c>
      <c r="H11" s="1">
        <v>3548</v>
      </c>
      <c r="I11" s="1">
        <v>3628</v>
      </c>
      <c r="J11" s="1">
        <v>3681</v>
      </c>
      <c r="K11" s="1">
        <v>3337</v>
      </c>
      <c r="L11" s="1">
        <v>3328</v>
      </c>
      <c r="M11" s="1">
        <v>3285</v>
      </c>
      <c r="N11" s="1">
        <v>3285</v>
      </c>
    </row>
    <row r="12" spans="1:14" x14ac:dyDescent="0.3">
      <c r="A12" s="7" t="s">
        <v>86</v>
      </c>
      <c r="B12" s="1">
        <v>140</v>
      </c>
      <c r="C12" s="1">
        <v>149</v>
      </c>
      <c r="D12" s="1">
        <v>164</v>
      </c>
      <c r="E12" s="1">
        <v>164</v>
      </c>
      <c r="F12" s="1">
        <v>187</v>
      </c>
      <c r="G12" s="1">
        <v>189</v>
      </c>
      <c r="H12" s="1">
        <v>192</v>
      </c>
      <c r="I12" s="1">
        <v>186</v>
      </c>
      <c r="J12" s="1">
        <v>200</v>
      </c>
      <c r="K12" s="1">
        <v>182</v>
      </c>
      <c r="L12" s="1">
        <v>167</v>
      </c>
      <c r="M12" s="1">
        <v>182</v>
      </c>
      <c r="N12" s="1">
        <v>186</v>
      </c>
    </row>
    <row r="13" spans="1:14" x14ac:dyDescent="0.3">
      <c r="A13" s="7" t="s">
        <v>87</v>
      </c>
      <c r="B13" s="1">
        <v>280</v>
      </c>
      <c r="C13" s="1">
        <v>235</v>
      </c>
      <c r="D13" s="1">
        <v>214</v>
      </c>
      <c r="E13" s="1">
        <v>187</v>
      </c>
      <c r="F13" s="1">
        <v>180</v>
      </c>
      <c r="G13" s="1">
        <v>189</v>
      </c>
      <c r="H13" s="1">
        <v>213</v>
      </c>
      <c r="I13" s="1">
        <v>226</v>
      </c>
      <c r="J13" s="1">
        <v>232</v>
      </c>
      <c r="K13" s="1">
        <v>212</v>
      </c>
      <c r="L13" s="1">
        <v>181</v>
      </c>
      <c r="M13" s="1">
        <v>177</v>
      </c>
      <c r="N13" s="1">
        <v>173</v>
      </c>
    </row>
    <row r="14" spans="1:14" x14ac:dyDescent="0.3">
      <c r="A14" s="7" t="s">
        <v>88</v>
      </c>
      <c r="B14" s="1">
        <v>1132</v>
      </c>
      <c r="C14" s="1">
        <v>986</v>
      </c>
      <c r="D14" s="1">
        <v>851</v>
      </c>
      <c r="E14" s="1">
        <v>755</v>
      </c>
      <c r="F14" s="1">
        <v>741</v>
      </c>
      <c r="G14" s="1">
        <v>758</v>
      </c>
      <c r="H14" s="1">
        <v>840</v>
      </c>
      <c r="I14" s="1">
        <v>930</v>
      </c>
      <c r="J14" s="1">
        <v>1029</v>
      </c>
      <c r="K14" s="1">
        <v>1014</v>
      </c>
      <c r="L14" s="1">
        <v>1164</v>
      </c>
      <c r="M14" s="1">
        <v>1327</v>
      </c>
      <c r="N14" s="1">
        <v>1439</v>
      </c>
    </row>
    <row r="15" spans="1:14" x14ac:dyDescent="0.3">
      <c r="A15" s="7" t="s">
        <v>89</v>
      </c>
      <c r="B15" s="1">
        <v>118</v>
      </c>
      <c r="C15" s="1">
        <v>114</v>
      </c>
      <c r="D15" s="1">
        <v>110</v>
      </c>
      <c r="E15" s="1">
        <v>112</v>
      </c>
      <c r="F15" s="1">
        <v>125</v>
      </c>
      <c r="G15" s="1">
        <v>131</v>
      </c>
      <c r="H15" s="1">
        <v>139</v>
      </c>
      <c r="I15" s="1">
        <v>172</v>
      </c>
      <c r="J15" s="1">
        <v>193</v>
      </c>
      <c r="K15" s="1">
        <v>208</v>
      </c>
      <c r="L15" s="1">
        <v>260</v>
      </c>
      <c r="M15" s="1">
        <v>315</v>
      </c>
      <c r="N15" s="1">
        <v>360</v>
      </c>
    </row>
    <row r="16" spans="1:14" x14ac:dyDescent="0.3">
      <c r="A16" s="7" t="s">
        <v>90</v>
      </c>
      <c r="B16" s="1">
        <v>23</v>
      </c>
      <c r="C16" s="1">
        <v>28</v>
      </c>
      <c r="D16" s="1">
        <v>30</v>
      </c>
      <c r="E16" s="1">
        <v>31</v>
      </c>
      <c r="F16" s="1">
        <v>38</v>
      </c>
      <c r="G16" s="1">
        <v>36</v>
      </c>
      <c r="H16" s="1">
        <v>41</v>
      </c>
      <c r="I16" s="1">
        <v>42</v>
      </c>
      <c r="J16" s="1">
        <v>45</v>
      </c>
      <c r="K16" s="1">
        <v>45</v>
      </c>
      <c r="L16" s="1">
        <v>53</v>
      </c>
      <c r="M16" s="1">
        <v>68</v>
      </c>
      <c r="N16" s="1">
        <v>81</v>
      </c>
    </row>
    <row r="17" spans="1:14" x14ac:dyDescent="0.3">
      <c r="A17" s="7" t="s">
        <v>91</v>
      </c>
      <c r="B17" s="1">
        <v>288</v>
      </c>
      <c r="C17" s="1">
        <v>284</v>
      </c>
      <c r="D17" s="1">
        <v>281</v>
      </c>
      <c r="E17" s="1">
        <v>270</v>
      </c>
      <c r="F17" s="1">
        <v>292</v>
      </c>
      <c r="G17" s="1">
        <v>297</v>
      </c>
      <c r="H17" s="1">
        <v>296</v>
      </c>
      <c r="I17" s="1">
        <v>304</v>
      </c>
      <c r="J17" s="1">
        <v>317</v>
      </c>
      <c r="K17" s="1">
        <v>283</v>
      </c>
      <c r="L17" s="1">
        <v>311</v>
      </c>
      <c r="M17" s="1">
        <v>302</v>
      </c>
      <c r="N17" s="1">
        <v>305</v>
      </c>
    </row>
    <row r="18" spans="1:14" x14ac:dyDescent="0.3">
      <c r="A18" s="7" t="s">
        <v>92</v>
      </c>
      <c r="B18" s="1">
        <v>138</v>
      </c>
      <c r="C18" s="1">
        <v>128</v>
      </c>
      <c r="D18" s="1">
        <v>129</v>
      </c>
      <c r="E18" s="1">
        <v>133</v>
      </c>
      <c r="F18" s="1">
        <v>141</v>
      </c>
      <c r="G18" s="1">
        <v>155</v>
      </c>
      <c r="H18" s="1">
        <v>180</v>
      </c>
      <c r="I18" s="1">
        <v>199</v>
      </c>
      <c r="J18" s="1">
        <v>217</v>
      </c>
      <c r="K18" s="1">
        <v>219</v>
      </c>
      <c r="L18" s="1">
        <v>279</v>
      </c>
      <c r="M18" s="1">
        <v>337</v>
      </c>
      <c r="N18" s="1">
        <v>397</v>
      </c>
    </row>
    <row r="19" spans="1:14" x14ac:dyDescent="0.3">
      <c r="A19" s="7" t="s">
        <v>93</v>
      </c>
      <c r="B19" s="1">
        <v>125</v>
      </c>
      <c r="C19" s="1">
        <v>110</v>
      </c>
      <c r="D19" s="1">
        <v>104</v>
      </c>
      <c r="E19" s="1">
        <v>89</v>
      </c>
      <c r="F19" s="1">
        <v>66</v>
      </c>
      <c r="G19" s="1">
        <v>60</v>
      </c>
      <c r="H19" s="1">
        <v>70</v>
      </c>
      <c r="I19" s="1">
        <v>64</v>
      </c>
      <c r="J19" s="1">
        <v>64</v>
      </c>
      <c r="K19" s="1">
        <v>61</v>
      </c>
      <c r="L19" s="1">
        <v>65</v>
      </c>
      <c r="M19" s="1">
        <v>81</v>
      </c>
      <c r="N19" s="1">
        <v>97</v>
      </c>
    </row>
    <row r="20" spans="1:14" x14ac:dyDescent="0.3">
      <c r="A20" s="10" t="s">
        <v>16</v>
      </c>
      <c r="B20" s="5">
        <v>6725</v>
      </c>
      <c r="C20" s="5">
        <v>6266</v>
      </c>
      <c r="D20" s="5">
        <v>6422</v>
      </c>
      <c r="E20" s="5">
        <v>6321</v>
      </c>
      <c r="F20" s="5">
        <v>6685</v>
      </c>
      <c r="G20" s="5">
        <v>6756</v>
      </c>
      <c r="H20" s="5">
        <v>7130</v>
      </c>
      <c r="I20" s="5">
        <v>7388</v>
      </c>
      <c r="J20" s="5">
        <v>7602</v>
      </c>
      <c r="K20" s="5">
        <v>7105</v>
      </c>
      <c r="L20" s="5">
        <v>7354</v>
      </c>
      <c r="M20" s="5">
        <v>7623</v>
      </c>
      <c r="N20" s="5">
        <v>7891</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0.22995307080187699</v>
      </c>
      <c r="C25" s="2">
        <v>0.22963604852686301</v>
      </c>
      <c r="D25" s="2">
        <v>0.226764287166972</v>
      </c>
      <c r="E25" s="2">
        <v>0.227742851348611</v>
      </c>
      <c r="F25" s="2">
        <v>0.23040514956455899</v>
      </c>
      <c r="G25" s="2">
        <v>0.23312652754277099</v>
      </c>
      <c r="H25" s="2">
        <v>0.233644859813084</v>
      </c>
      <c r="I25" s="2">
        <v>0.23146027831601201</v>
      </c>
      <c r="J25" s="2">
        <v>0.225030503747603</v>
      </c>
      <c r="K25" s="2">
        <v>0.233744075829384</v>
      </c>
      <c r="L25" s="2">
        <v>0.23688242052853301</v>
      </c>
      <c r="M25" s="2">
        <v>0.238782977084537</v>
      </c>
      <c r="N25" s="2">
        <v>0.243476592478895</v>
      </c>
    </row>
    <row r="26" spans="1:14" x14ac:dyDescent="0.3">
      <c r="A26" s="8" t="s">
        <v>83</v>
      </c>
      <c r="B26" s="2">
        <v>1.79555192817792E-2</v>
      </c>
      <c r="C26" s="2">
        <v>1.7980935875216601E-2</v>
      </c>
      <c r="D26" s="2">
        <v>1.81004677648973E-2</v>
      </c>
      <c r="E26" s="2">
        <v>1.7846278645305198E-2</v>
      </c>
      <c r="F26" s="2">
        <v>1.7417644831503199E-2</v>
      </c>
      <c r="G26" s="2">
        <v>1.67324685091183E-2</v>
      </c>
      <c r="H26" s="2">
        <v>1.8152408339324199E-2</v>
      </c>
      <c r="I26" s="2">
        <v>1.8671833714990298E-2</v>
      </c>
      <c r="J26" s="2">
        <v>1.8999477078612499E-2</v>
      </c>
      <c r="K26" s="2">
        <v>1.8767772511848298E-2</v>
      </c>
      <c r="L26" s="2">
        <v>1.9724243584833399E-2</v>
      </c>
      <c r="M26" s="2">
        <v>1.96418255343732E-2</v>
      </c>
      <c r="N26" s="2">
        <v>1.97620874904068E-2</v>
      </c>
    </row>
    <row r="27" spans="1:14" x14ac:dyDescent="0.3">
      <c r="A27" s="8" t="s">
        <v>84</v>
      </c>
      <c r="B27" s="2">
        <v>2.7749438890022401E-2</v>
      </c>
      <c r="C27" s="2">
        <v>2.9029462738301599E-2</v>
      </c>
      <c r="D27" s="2">
        <v>3.03030303030303E-2</v>
      </c>
      <c r="E27" s="2">
        <v>3.2853376597039102E-2</v>
      </c>
      <c r="F27" s="2">
        <v>3.7107156380158997E-2</v>
      </c>
      <c r="G27" s="2">
        <v>3.74130475653318E-2</v>
      </c>
      <c r="H27" s="2">
        <v>3.7742631200575097E-2</v>
      </c>
      <c r="I27" s="2">
        <v>3.82244143033292E-2</v>
      </c>
      <c r="J27" s="2">
        <v>3.9044796932194502E-2</v>
      </c>
      <c r="K27" s="2">
        <v>4.0189573459715598E-2</v>
      </c>
      <c r="L27" s="2">
        <v>3.9448487169666799E-2</v>
      </c>
      <c r="M27" s="2">
        <v>3.9861351819757397E-2</v>
      </c>
      <c r="N27" s="2">
        <v>3.7605525709900202E-2</v>
      </c>
    </row>
    <row r="28" spans="1:14" x14ac:dyDescent="0.3">
      <c r="A28" s="8" t="s">
        <v>85</v>
      </c>
      <c r="B28" s="2">
        <v>0.638645174454193</v>
      </c>
      <c r="C28" s="2">
        <v>0.640164644714038</v>
      </c>
      <c r="D28" s="2">
        <v>0.64795607077486295</v>
      </c>
      <c r="E28" s="2">
        <v>0.65037517744879303</v>
      </c>
      <c r="F28" s="2">
        <v>0.64558879212419495</v>
      </c>
      <c r="G28" s="2">
        <v>0.64166196653506302</v>
      </c>
      <c r="H28" s="2">
        <v>0.63767074047447903</v>
      </c>
      <c r="I28" s="2">
        <v>0.63906993130174405</v>
      </c>
      <c r="J28" s="2">
        <v>0.64162454244378597</v>
      </c>
      <c r="K28" s="2">
        <v>0.63260663507109005</v>
      </c>
      <c r="L28" s="2">
        <v>0.63730371505170402</v>
      </c>
      <c r="M28" s="2">
        <v>0.63258232235701894</v>
      </c>
      <c r="N28" s="2">
        <v>0.63027628549501102</v>
      </c>
    </row>
    <row r="29" spans="1:14" x14ac:dyDescent="0.3">
      <c r="A29" s="8" t="s">
        <v>86</v>
      </c>
      <c r="B29" s="2">
        <v>2.8565598857376001E-2</v>
      </c>
      <c r="C29" s="2">
        <v>3.22790294627383E-2</v>
      </c>
      <c r="D29" s="2">
        <v>3.3353670937563598E-2</v>
      </c>
      <c r="E29" s="2">
        <v>3.3258973838977898E-2</v>
      </c>
      <c r="F29" s="2">
        <v>3.5403256342294603E-2</v>
      </c>
      <c r="G29" s="2">
        <v>3.5532994923857898E-2</v>
      </c>
      <c r="H29" s="2">
        <v>3.4507548526240099E-2</v>
      </c>
      <c r="I29" s="2">
        <v>3.2763783688567902E-2</v>
      </c>
      <c r="J29" s="2">
        <v>3.4861425832316502E-2</v>
      </c>
      <c r="K29" s="2">
        <v>3.4502369668246401E-2</v>
      </c>
      <c r="L29" s="2">
        <v>3.1980084258904598E-2</v>
      </c>
      <c r="M29" s="2">
        <v>3.5047178894665902E-2</v>
      </c>
      <c r="N29" s="2">
        <v>3.5686876438986999E-2</v>
      </c>
    </row>
    <row r="30" spans="1:14" x14ac:dyDescent="0.3">
      <c r="A30" s="8" t="s">
        <v>87</v>
      </c>
      <c r="B30" s="2">
        <v>5.7131197714752099E-2</v>
      </c>
      <c r="C30" s="2">
        <v>5.0909878682842302E-2</v>
      </c>
      <c r="D30" s="2">
        <v>4.3522473052674399E-2</v>
      </c>
      <c r="E30" s="2">
        <v>3.7923342121273601E-2</v>
      </c>
      <c r="F30" s="2">
        <v>3.4078000757288902E-2</v>
      </c>
      <c r="G30" s="2">
        <v>3.5532994923857898E-2</v>
      </c>
      <c r="H30" s="2">
        <v>3.8281811646297598E-2</v>
      </c>
      <c r="I30" s="2">
        <v>3.9809758675356702E-2</v>
      </c>
      <c r="J30" s="2">
        <v>4.0439253965487199E-2</v>
      </c>
      <c r="K30" s="2">
        <v>4.0189573459715598E-2</v>
      </c>
      <c r="L30" s="2">
        <v>3.4661049406357697E-2</v>
      </c>
      <c r="M30" s="2">
        <v>3.4084344309647602E-2</v>
      </c>
      <c r="N30" s="2">
        <v>3.3192632386799703E-2</v>
      </c>
    </row>
    <row r="31" spans="1:14" x14ac:dyDescent="0.3">
      <c r="A31" s="8" t="s">
        <v>88</v>
      </c>
      <c r="B31" s="2">
        <v>0.62061403508771895</v>
      </c>
      <c r="C31" s="2">
        <v>0.59757575757575798</v>
      </c>
      <c r="D31" s="2">
        <v>0.56544850498338906</v>
      </c>
      <c r="E31" s="2">
        <v>0.54316546762589901</v>
      </c>
      <c r="F31" s="2">
        <v>0.52815395580898095</v>
      </c>
      <c r="G31" s="2">
        <v>0.52748782185107901</v>
      </c>
      <c r="H31" s="2">
        <v>0.53639846743295005</v>
      </c>
      <c r="I31" s="2">
        <v>0.54354178842781997</v>
      </c>
      <c r="J31" s="2">
        <v>0.55174262734584401</v>
      </c>
      <c r="K31" s="2">
        <v>0.55409836065573803</v>
      </c>
      <c r="L31" s="2">
        <v>0.54596622889305801</v>
      </c>
      <c r="M31" s="2">
        <v>0.54609053497942395</v>
      </c>
      <c r="N31" s="2">
        <v>0.53714072415080205</v>
      </c>
    </row>
    <row r="32" spans="1:14" x14ac:dyDescent="0.3">
      <c r="A32" s="8" t="s">
        <v>89</v>
      </c>
      <c r="B32" s="2">
        <v>6.4692982456140399E-2</v>
      </c>
      <c r="C32" s="2">
        <v>6.9090909090909106E-2</v>
      </c>
      <c r="D32" s="2">
        <v>7.3089700996677706E-2</v>
      </c>
      <c r="E32" s="2">
        <v>8.0575539568345303E-2</v>
      </c>
      <c r="F32" s="2">
        <v>8.9094796863863193E-2</v>
      </c>
      <c r="G32" s="2">
        <v>9.1162143354210204E-2</v>
      </c>
      <c r="H32" s="2">
        <v>8.8761174968071496E-2</v>
      </c>
      <c r="I32" s="2">
        <v>0.100526008182349</v>
      </c>
      <c r="J32" s="2">
        <v>0.103485254691689</v>
      </c>
      <c r="K32" s="2">
        <v>0.113661202185792</v>
      </c>
      <c r="L32" s="2">
        <v>0.12195121951219499</v>
      </c>
      <c r="M32" s="2">
        <v>0.12962962962963001</v>
      </c>
      <c r="N32" s="2">
        <v>0.13437849944009</v>
      </c>
    </row>
    <row r="33" spans="1:15" x14ac:dyDescent="0.3">
      <c r="A33" s="8" t="s">
        <v>90</v>
      </c>
      <c r="B33" s="2">
        <v>1.2609649122806999E-2</v>
      </c>
      <c r="C33" s="2">
        <v>1.6969696969696999E-2</v>
      </c>
      <c r="D33" s="2">
        <v>1.9933554817275701E-2</v>
      </c>
      <c r="E33" s="2">
        <v>2.2302158273381299E-2</v>
      </c>
      <c r="F33" s="2">
        <v>2.7084818246614399E-2</v>
      </c>
      <c r="G33" s="2">
        <v>2.5052192066805801E-2</v>
      </c>
      <c r="H33" s="2">
        <v>2.61813537675607E-2</v>
      </c>
      <c r="I33" s="2">
        <v>2.4547048509643499E-2</v>
      </c>
      <c r="J33" s="2">
        <v>2.4128686327077702E-2</v>
      </c>
      <c r="K33" s="2">
        <v>2.4590163934426201E-2</v>
      </c>
      <c r="L33" s="2">
        <v>2.4859287054408999E-2</v>
      </c>
      <c r="M33" s="2">
        <v>2.7983539094650199E-2</v>
      </c>
      <c r="N33" s="2">
        <v>3.02351623740202E-2</v>
      </c>
    </row>
    <row r="34" spans="1:15" x14ac:dyDescent="0.3">
      <c r="A34" s="8" t="s">
        <v>91</v>
      </c>
      <c r="B34" s="2">
        <v>0.157894736842105</v>
      </c>
      <c r="C34" s="2">
        <v>0.17212121212121201</v>
      </c>
      <c r="D34" s="2">
        <v>0.18671096345515001</v>
      </c>
      <c r="E34" s="2">
        <v>0.194244604316547</v>
      </c>
      <c r="F34" s="2">
        <v>0.20812544547398401</v>
      </c>
      <c r="G34" s="2">
        <v>0.20668058455114799</v>
      </c>
      <c r="H34" s="2">
        <v>0.189016602809706</v>
      </c>
      <c r="I34" s="2">
        <v>0.177673874926943</v>
      </c>
      <c r="J34" s="2">
        <v>0.16997319034852501</v>
      </c>
      <c r="K34" s="2">
        <v>0.15464480874316899</v>
      </c>
      <c r="L34" s="2">
        <v>0.145872420262664</v>
      </c>
      <c r="M34" s="2">
        <v>0.124279835390947</v>
      </c>
      <c r="N34" s="2">
        <v>0.11384845091452001</v>
      </c>
    </row>
    <row r="35" spans="1:15" x14ac:dyDescent="0.3">
      <c r="A35" s="8" t="s">
        <v>92</v>
      </c>
      <c r="B35" s="2">
        <v>7.5657894736842105E-2</v>
      </c>
      <c r="C35" s="2">
        <v>7.7575757575757603E-2</v>
      </c>
      <c r="D35" s="2">
        <v>8.5714285714285701E-2</v>
      </c>
      <c r="E35" s="2">
        <v>9.5683453237410093E-2</v>
      </c>
      <c r="F35" s="2">
        <v>0.100498930862438</v>
      </c>
      <c r="G35" s="2">
        <v>0.10786360473208099</v>
      </c>
      <c r="H35" s="2">
        <v>0.114942528735632</v>
      </c>
      <c r="I35" s="2">
        <v>0.11630625365283501</v>
      </c>
      <c r="J35" s="2">
        <v>0.11635388739946401</v>
      </c>
      <c r="K35" s="2">
        <v>0.11967213114754099</v>
      </c>
      <c r="L35" s="2">
        <v>0.13086303939962499</v>
      </c>
      <c r="M35" s="2">
        <v>0.13868312757201601</v>
      </c>
      <c r="N35" s="2">
        <v>0.14818962299365401</v>
      </c>
    </row>
    <row r="36" spans="1:15" x14ac:dyDescent="0.3">
      <c r="A36" s="8" t="s">
        <v>93</v>
      </c>
      <c r="B36" s="2">
        <v>6.8530701754385998E-2</v>
      </c>
      <c r="C36" s="2">
        <v>6.6666666666666693E-2</v>
      </c>
      <c r="D36" s="2">
        <v>6.9102990033222594E-2</v>
      </c>
      <c r="E36" s="2">
        <v>6.4028776978417301E-2</v>
      </c>
      <c r="F36" s="2">
        <v>4.7042052744119697E-2</v>
      </c>
      <c r="G36" s="2">
        <v>4.1753653444676402E-2</v>
      </c>
      <c r="H36" s="2">
        <v>4.4699872286079197E-2</v>
      </c>
      <c r="I36" s="2">
        <v>3.7405026300409101E-2</v>
      </c>
      <c r="J36" s="2">
        <v>3.4316353887399502E-2</v>
      </c>
      <c r="K36" s="2">
        <v>3.3333333333333298E-2</v>
      </c>
      <c r="L36" s="2">
        <v>3.0487804878048801E-2</v>
      </c>
      <c r="M36" s="2">
        <v>3.3333333333333298E-2</v>
      </c>
      <c r="N36" s="2">
        <v>3.6207540126912997E-2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-5.9449866903283001E-2</v>
      </c>
      <c r="C41" s="2">
        <v>5.1886792452830198E-2</v>
      </c>
      <c r="D41" s="2">
        <v>7.1748878923766799E-3</v>
      </c>
      <c r="E41" s="2">
        <v>8.3704363312555694E-2</v>
      </c>
      <c r="F41" s="2">
        <v>1.8898931799507E-2</v>
      </c>
      <c r="G41" s="2">
        <v>4.8387096774193498E-2</v>
      </c>
      <c r="H41" s="2">
        <v>1.07692307692308E-2</v>
      </c>
      <c r="I41" s="2">
        <v>-1.7503805175038099E-2</v>
      </c>
      <c r="J41" s="2">
        <v>-4.4926413632842797E-2</v>
      </c>
      <c r="K41" s="2">
        <v>3.2441200324412E-3</v>
      </c>
      <c r="L41" s="2">
        <v>2.4252223120452701E-3</v>
      </c>
      <c r="M41" s="2">
        <v>2.3387096774193501E-2</v>
      </c>
      <c r="N41" s="3">
        <v>-1.7041053446940398E-2</v>
      </c>
      <c r="O41" s="3">
        <v>0.125998225377107</v>
      </c>
    </row>
    <row r="42" spans="1:15" x14ac:dyDescent="0.3">
      <c r="A42" s="8" t="s">
        <v>83</v>
      </c>
      <c r="B42" s="2">
        <v>-5.6818181818181802E-2</v>
      </c>
      <c r="C42" s="2">
        <v>7.2289156626505993E-2</v>
      </c>
      <c r="D42" s="2">
        <v>-1.1235955056179799E-2</v>
      </c>
      <c r="E42" s="2">
        <v>4.5454545454545497E-2</v>
      </c>
      <c r="F42" s="2">
        <v>-3.2608695652173898E-2</v>
      </c>
      <c r="G42" s="2">
        <v>0.13483146067415699</v>
      </c>
      <c r="H42" s="2">
        <v>4.95049504950495E-2</v>
      </c>
      <c r="I42" s="2">
        <v>2.83018867924528E-2</v>
      </c>
      <c r="J42" s="2">
        <v>-9.1743119266055106E-2</v>
      </c>
      <c r="K42" s="2">
        <v>4.0404040404040401E-2</v>
      </c>
      <c r="L42" s="2">
        <v>-9.7087378640776708E-3</v>
      </c>
      <c r="M42" s="2">
        <v>9.8039215686274508E-3</v>
      </c>
      <c r="N42" s="3">
        <v>-5.5045871559633003E-2</v>
      </c>
      <c r="O42" s="3">
        <v>0.170454545454545</v>
      </c>
    </row>
    <row r="43" spans="1:15" x14ac:dyDescent="0.3">
      <c r="A43" s="8" t="s">
        <v>84</v>
      </c>
      <c r="B43" s="2">
        <v>-1.4705882352941201E-2</v>
      </c>
      <c r="C43" s="2">
        <v>0.111940298507463</v>
      </c>
      <c r="D43" s="2">
        <v>8.7248322147651006E-2</v>
      </c>
      <c r="E43" s="2">
        <v>0.209876543209877</v>
      </c>
      <c r="F43" s="2">
        <v>1.53061224489796E-2</v>
      </c>
      <c r="G43" s="2">
        <v>5.52763819095477E-2</v>
      </c>
      <c r="H43" s="2">
        <v>3.3333333333333298E-2</v>
      </c>
      <c r="I43" s="2">
        <v>3.2258064516128997E-2</v>
      </c>
      <c r="J43" s="2">
        <v>-5.3571428571428603E-2</v>
      </c>
      <c r="K43" s="2">
        <v>-2.83018867924528E-2</v>
      </c>
      <c r="L43" s="2">
        <v>4.8543689320388302E-3</v>
      </c>
      <c r="M43" s="2">
        <v>-5.3140096618357502E-2</v>
      </c>
      <c r="N43" s="3">
        <v>-0.125</v>
      </c>
      <c r="O43" s="3">
        <v>0.441176470588235</v>
      </c>
    </row>
    <row r="44" spans="1:15" x14ac:dyDescent="0.3">
      <c r="A44" s="8" t="s">
        <v>85</v>
      </c>
      <c r="B44" s="2">
        <v>-5.5910543130990399E-2</v>
      </c>
      <c r="C44" s="2">
        <v>7.8172588832487303E-2</v>
      </c>
      <c r="D44" s="2">
        <v>6.5913370998116798E-3</v>
      </c>
      <c r="E44" s="2">
        <v>6.3299033364515103E-2</v>
      </c>
      <c r="F44" s="2">
        <v>8.7976539589442804E-4</v>
      </c>
      <c r="G44" s="2">
        <v>3.9554644008203903E-2</v>
      </c>
      <c r="H44" s="2">
        <v>2.2547914317925601E-2</v>
      </c>
      <c r="I44" s="2">
        <v>1.46085997794928E-2</v>
      </c>
      <c r="J44" s="2">
        <v>-9.3452866069002993E-2</v>
      </c>
      <c r="K44" s="2">
        <v>-2.6970332634102499E-3</v>
      </c>
      <c r="L44" s="2">
        <v>-1.29206730769231E-2</v>
      </c>
      <c r="M44" s="2">
        <v>0</v>
      </c>
      <c r="N44" s="3">
        <v>-0.107579462102689</v>
      </c>
      <c r="O44" s="3">
        <v>4.9520766773162903E-2</v>
      </c>
    </row>
    <row r="45" spans="1:15" x14ac:dyDescent="0.3">
      <c r="A45" s="8" t="s">
        <v>86</v>
      </c>
      <c r="B45" s="2">
        <v>6.4285714285714293E-2</v>
      </c>
      <c r="C45" s="2">
        <v>0.100671140939597</v>
      </c>
      <c r="D45" s="2">
        <v>0</v>
      </c>
      <c r="E45" s="2">
        <v>0.14024390243902399</v>
      </c>
      <c r="F45" s="2">
        <v>1.06951871657754E-2</v>
      </c>
      <c r="G45" s="2">
        <v>1.58730158730159E-2</v>
      </c>
      <c r="H45" s="2">
        <v>-3.125E-2</v>
      </c>
      <c r="I45" s="2">
        <v>7.5268817204301106E-2</v>
      </c>
      <c r="J45" s="2">
        <v>-0.09</v>
      </c>
      <c r="K45" s="2">
        <v>-8.2417582417582402E-2</v>
      </c>
      <c r="L45" s="2">
        <v>8.9820359281437098E-2</v>
      </c>
      <c r="M45" s="2">
        <v>2.1978021978022001E-2</v>
      </c>
      <c r="N45" s="3">
        <v>-7.0000000000000007E-2</v>
      </c>
      <c r="O45" s="3">
        <v>0.32857142857142901</v>
      </c>
    </row>
    <row r="46" spans="1:15" x14ac:dyDescent="0.3">
      <c r="A46" s="8" t="s">
        <v>87</v>
      </c>
      <c r="B46" s="2">
        <v>-0.160714285714286</v>
      </c>
      <c r="C46" s="2">
        <v>-8.9361702127659606E-2</v>
      </c>
      <c r="D46" s="2">
        <v>-0.12616822429906499</v>
      </c>
      <c r="E46" s="2">
        <v>-3.7433155080213901E-2</v>
      </c>
      <c r="F46" s="2">
        <v>0.05</v>
      </c>
      <c r="G46" s="2">
        <v>0.126984126984127</v>
      </c>
      <c r="H46" s="2">
        <v>6.1032863849765299E-2</v>
      </c>
      <c r="I46" s="2">
        <v>2.6548672566371698E-2</v>
      </c>
      <c r="J46" s="2">
        <v>-8.6206896551724102E-2</v>
      </c>
      <c r="K46" s="2">
        <v>-0.14622641509434001</v>
      </c>
      <c r="L46" s="2">
        <v>-2.2099447513812199E-2</v>
      </c>
      <c r="M46" s="2">
        <v>-2.2598870056497199E-2</v>
      </c>
      <c r="N46" s="3">
        <v>-0.25431034482758602</v>
      </c>
      <c r="O46" s="3">
        <v>-0.38214285714285701</v>
      </c>
    </row>
    <row r="47" spans="1:15" x14ac:dyDescent="0.3">
      <c r="A47" s="8" t="s">
        <v>88</v>
      </c>
      <c r="B47" s="2">
        <v>-0.12897526501766801</v>
      </c>
      <c r="C47" s="2">
        <v>-0.13691683569979701</v>
      </c>
      <c r="D47" s="2">
        <v>-0.112808460634548</v>
      </c>
      <c r="E47" s="2">
        <v>-1.8543046357615899E-2</v>
      </c>
      <c r="F47" s="2">
        <v>2.2941970310391399E-2</v>
      </c>
      <c r="G47" s="2">
        <v>0.108179419525066</v>
      </c>
      <c r="H47" s="2">
        <v>0.107142857142857</v>
      </c>
      <c r="I47" s="2">
        <v>0.106451612903226</v>
      </c>
      <c r="J47" s="2">
        <v>-1.45772594752187E-2</v>
      </c>
      <c r="K47" s="2">
        <v>0.14792899408283999</v>
      </c>
      <c r="L47" s="2">
        <v>0.140034364261168</v>
      </c>
      <c r="M47" s="2">
        <v>8.4400904295403201E-2</v>
      </c>
      <c r="N47" s="3">
        <v>0.39844509232264302</v>
      </c>
      <c r="O47" s="3">
        <v>0.27120141342756199</v>
      </c>
    </row>
    <row r="48" spans="1:15" x14ac:dyDescent="0.3">
      <c r="A48" s="8" t="s">
        <v>89</v>
      </c>
      <c r="B48" s="2">
        <v>-3.3898305084745797E-2</v>
      </c>
      <c r="C48" s="2">
        <v>-3.5087719298245598E-2</v>
      </c>
      <c r="D48" s="2">
        <v>1.8181818181818198E-2</v>
      </c>
      <c r="E48" s="2">
        <v>0.11607142857142901</v>
      </c>
      <c r="F48" s="2">
        <v>4.8000000000000001E-2</v>
      </c>
      <c r="G48" s="2">
        <v>6.1068702290076299E-2</v>
      </c>
      <c r="H48" s="2">
        <v>0.23741007194244601</v>
      </c>
      <c r="I48" s="2">
        <v>0.122093023255814</v>
      </c>
      <c r="J48" s="2">
        <v>7.7720207253885995E-2</v>
      </c>
      <c r="K48" s="2">
        <v>0.25</v>
      </c>
      <c r="L48" s="2">
        <v>0.21153846153846201</v>
      </c>
      <c r="M48" s="2">
        <v>0.14285714285714299</v>
      </c>
      <c r="N48" s="3">
        <v>0.86528497409326399</v>
      </c>
      <c r="O48" s="3">
        <v>2.0508474576271198</v>
      </c>
    </row>
    <row r="49" spans="1:15" x14ac:dyDescent="0.3">
      <c r="A49" s="8" t="s">
        <v>90</v>
      </c>
      <c r="B49" s="2">
        <v>0.217391304347826</v>
      </c>
      <c r="C49" s="2">
        <v>7.1428571428571397E-2</v>
      </c>
      <c r="D49" s="2">
        <v>3.3333333333333298E-2</v>
      </c>
      <c r="E49" s="2">
        <v>0.225806451612903</v>
      </c>
      <c r="F49" s="2">
        <v>-5.2631578947368397E-2</v>
      </c>
      <c r="G49" s="2">
        <v>0.13888888888888901</v>
      </c>
      <c r="H49" s="2">
        <v>2.4390243902439001E-2</v>
      </c>
      <c r="I49" s="2">
        <v>7.1428571428571397E-2</v>
      </c>
      <c r="J49" s="2">
        <v>0</v>
      </c>
      <c r="K49" s="2">
        <v>0.17777777777777801</v>
      </c>
      <c r="L49" s="2">
        <v>0.28301886792452802</v>
      </c>
      <c r="M49" s="2">
        <v>0.191176470588235</v>
      </c>
      <c r="N49" s="3">
        <v>0.8</v>
      </c>
      <c r="O49" s="3">
        <v>2.52173913043478</v>
      </c>
    </row>
    <row r="50" spans="1:15" x14ac:dyDescent="0.3">
      <c r="A50" s="8" t="s">
        <v>91</v>
      </c>
      <c r="B50" s="2">
        <v>-1.38888888888889E-2</v>
      </c>
      <c r="C50" s="2">
        <v>-1.0563380281690101E-2</v>
      </c>
      <c r="D50" s="2">
        <v>-3.91459074733096E-2</v>
      </c>
      <c r="E50" s="2">
        <v>8.1481481481481502E-2</v>
      </c>
      <c r="F50" s="2">
        <v>1.71232876712329E-2</v>
      </c>
      <c r="G50" s="2">
        <v>-3.3670033670033699E-3</v>
      </c>
      <c r="H50" s="2">
        <v>2.7027027027027001E-2</v>
      </c>
      <c r="I50" s="2">
        <v>4.2763157894736802E-2</v>
      </c>
      <c r="J50" s="2">
        <v>-0.107255520504732</v>
      </c>
      <c r="K50" s="2">
        <v>9.8939929328621903E-2</v>
      </c>
      <c r="L50" s="2">
        <v>-2.8938906752411599E-2</v>
      </c>
      <c r="M50" s="2">
        <v>9.93377483443709E-3</v>
      </c>
      <c r="N50" s="3">
        <v>-3.7854889589905398E-2</v>
      </c>
      <c r="O50" s="3">
        <v>5.9027777777777797E-2</v>
      </c>
    </row>
    <row r="51" spans="1:15" x14ac:dyDescent="0.3">
      <c r="A51" s="8" t="s">
        <v>92</v>
      </c>
      <c r="B51" s="2">
        <v>-7.2463768115942004E-2</v>
      </c>
      <c r="C51" s="2">
        <v>7.8125E-3</v>
      </c>
      <c r="D51" s="2">
        <v>3.1007751937984499E-2</v>
      </c>
      <c r="E51" s="2">
        <v>6.01503759398496E-2</v>
      </c>
      <c r="F51" s="2">
        <v>9.9290780141844004E-2</v>
      </c>
      <c r="G51" s="2">
        <v>0.16129032258064499</v>
      </c>
      <c r="H51" s="2">
        <v>0.105555555555556</v>
      </c>
      <c r="I51" s="2">
        <v>9.0452261306532694E-2</v>
      </c>
      <c r="J51" s="2">
        <v>9.2165898617511503E-3</v>
      </c>
      <c r="K51" s="2">
        <v>0.27397260273972601</v>
      </c>
      <c r="L51" s="2">
        <v>0.207885304659498</v>
      </c>
      <c r="M51" s="2">
        <v>0.178041543026706</v>
      </c>
      <c r="N51" s="3">
        <v>0.82949308755760398</v>
      </c>
      <c r="O51" s="3">
        <v>1.8768115942029</v>
      </c>
    </row>
    <row r="52" spans="1:15" x14ac:dyDescent="0.3">
      <c r="A52" s="8" t="s">
        <v>93</v>
      </c>
      <c r="B52" s="2">
        <v>-0.12</v>
      </c>
      <c r="C52" s="2">
        <v>-5.4545454545454501E-2</v>
      </c>
      <c r="D52" s="2">
        <v>-0.144230769230769</v>
      </c>
      <c r="E52" s="2">
        <v>-0.25842696629213502</v>
      </c>
      <c r="F52" s="2">
        <v>-9.0909090909090898E-2</v>
      </c>
      <c r="G52" s="2">
        <v>0.16666666666666699</v>
      </c>
      <c r="H52" s="2">
        <v>-8.5714285714285701E-2</v>
      </c>
      <c r="I52" s="2">
        <v>0</v>
      </c>
      <c r="J52" s="2">
        <v>-4.6875E-2</v>
      </c>
      <c r="K52" s="2">
        <v>6.5573770491803296E-2</v>
      </c>
      <c r="L52" s="2">
        <v>0.246153846153846</v>
      </c>
      <c r="M52" s="2">
        <v>0.19753086419753099</v>
      </c>
      <c r="N52" s="3">
        <v>0.515625</v>
      </c>
      <c r="O52" s="3">
        <v>-0.224</v>
      </c>
    </row>
    <row r="53" spans="1:15" x14ac:dyDescent="0.3">
      <c r="A53" s="11" t="s">
        <v>16</v>
      </c>
      <c r="B53" s="3">
        <v>-6.8252788104089204E-2</v>
      </c>
      <c r="C53" s="3">
        <v>2.4896265560166001E-2</v>
      </c>
      <c r="D53" s="3">
        <v>-1.5727187791965101E-2</v>
      </c>
      <c r="E53" s="3">
        <v>5.75858250276855E-2</v>
      </c>
      <c r="F53" s="3">
        <v>1.0620792819745701E-2</v>
      </c>
      <c r="G53" s="3">
        <v>5.5358200118413303E-2</v>
      </c>
      <c r="H53" s="3">
        <v>3.6185133239831697E-2</v>
      </c>
      <c r="I53" s="3">
        <v>2.8965890633459699E-2</v>
      </c>
      <c r="J53" s="3">
        <v>-6.5377532228360999E-2</v>
      </c>
      <c r="K53" s="3">
        <v>3.5045742434904999E-2</v>
      </c>
      <c r="L53" s="3">
        <v>3.6578732662496602E-2</v>
      </c>
      <c r="M53" s="3">
        <v>3.5156762429489702E-2</v>
      </c>
      <c r="N53" s="3">
        <v>3.80163114969745E-2</v>
      </c>
      <c r="O53" s="3">
        <v>0.17338289962825301</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58</v>
      </c>
    </row>
    <row r="2" spans="1:14" ht="15.6" x14ac:dyDescent="0.3">
      <c r="A2" s="12" t="s">
        <v>32</v>
      </c>
    </row>
    <row r="3" spans="1:14" ht="15.6" x14ac:dyDescent="0.3">
      <c r="A3" s="12" t="s">
        <v>59</v>
      </c>
    </row>
    <row r="4" spans="1:14" x14ac:dyDescent="0.3">
      <c r="A4" s="15"/>
    </row>
    <row r="5" spans="1:14" x14ac:dyDescent="0.3">
      <c r="A5" s="16" t="str">
        <f>HYPERLINK("#'Table of contents'!A6",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47795</v>
      </c>
      <c r="C8" s="1">
        <v>48380</v>
      </c>
      <c r="D8" s="1">
        <v>49889</v>
      </c>
      <c r="E8" s="1">
        <v>50631</v>
      </c>
      <c r="F8" s="1">
        <v>51079</v>
      </c>
      <c r="G8" s="1">
        <v>50925</v>
      </c>
      <c r="H8" s="1">
        <v>51897</v>
      </c>
      <c r="I8" s="1">
        <v>52469</v>
      </c>
      <c r="J8" s="1">
        <v>52662</v>
      </c>
      <c r="K8" s="1">
        <v>53845</v>
      </c>
      <c r="L8" s="1">
        <v>54123</v>
      </c>
      <c r="M8" s="1">
        <v>55008</v>
      </c>
      <c r="N8" s="1">
        <v>57144</v>
      </c>
    </row>
    <row r="9" spans="1:14" x14ac:dyDescent="0.3">
      <c r="A9" s="7" t="s">
        <v>57</v>
      </c>
      <c r="B9" s="1">
        <v>11621</v>
      </c>
      <c r="C9" s="1">
        <v>9971</v>
      </c>
      <c r="D9" s="1">
        <v>8953</v>
      </c>
      <c r="E9" s="1">
        <v>8584</v>
      </c>
      <c r="F9" s="1">
        <v>8571</v>
      </c>
      <c r="G9" s="1">
        <v>8926</v>
      </c>
      <c r="H9" s="1">
        <v>10303</v>
      </c>
      <c r="I9" s="1">
        <v>11873</v>
      </c>
      <c r="J9" s="1">
        <v>13959</v>
      </c>
      <c r="K9" s="1">
        <v>16117</v>
      </c>
      <c r="L9" s="1">
        <v>18411</v>
      </c>
      <c r="M9" s="1">
        <v>20592</v>
      </c>
      <c r="N9" s="1">
        <v>22027</v>
      </c>
    </row>
    <row r="10" spans="1:14" x14ac:dyDescent="0.3">
      <c r="A10" s="10" t="s">
        <v>16</v>
      </c>
      <c r="B10" s="5">
        <v>59416</v>
      </c>
      <c r="C10" s="5">
        <v>58351</v>
      </c>
      <c r="D10" s="5">
        <v>58842</v>
      </c>
      <c r="E10" s="5">
        <v>59215</v>
      </c>
      <c r="F10" s="5">
        <v>59650</v>
      </c>
      <c r="G10" s="5">
        <v>59851</v>
      </c>
      <c r="H10" s="5">
        <v>62200</v>
      </c>
      <c r="I10" s="5">
        <v>64342</v>
      </c>
      <c r="J10" s="5">
        <v>66621</v>
      </c>
      <c r="K10" s="5">
        <v>69962</v>
      </c>
      <c r="L10" s="5">
        <v>72534</v>
      </c>
      <c r="M10" s="5">
        <v>75600</v>
      </c>
      <c r="N10" s="5">
        <v>79171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0.80441295274000302</v>
      </c>
      <c r="C15" s="2">
        <v>0.829120323559151</v>
      </c>
      <c r="D15" s="2">
        <v>0.84784677611230097</v>
      </c>
      <c r="E15" s="2">
        <v>0.855036730558136</v>
      </c>
      <c r="F15" s="2">
        <v>0.85631181894383901</v>
      </c>
      <c r="G15" s="2">
        <v>0.85086297639137198</v>
      </c>
      <c r="H15" s="2">
        <v>0.83435691318327998</v>
      </c>
      <c r="I15" s="2">
        <v>0.81547045475739</v>
      </c>
      <c r="J15" s="2">
        <v>0.79047147295897702</v>
      </c>
      <c r="K15" s="2">
        <v>0.76963208598953703</v>
      </c>
      <c r="L15" s="2">
        <v>0.746174207957647</v>
      </c>
      <c r="M15" s="2">
        <v>0.72761904761904805</v>
      </c>
      <c r="N15" s="2">
        <v>0.72177943944120904</v>
      </c>
    </row>
    <row r="16" spans="1:14" x14ac:dyDescent="0.3">
      <c r="A16" s="8" t="s">
        <v>57</v>
      </c>
      <c r="B16" s="2">
        <v>0.19558704725999701</v>
      </c>
      <c r="C16" s="2">
        <v>0.170879676440849</v>
      </c>
      <c r="D16" s="2">
        <v>0.152153223887699</v>
      </c>
      <c r="E16" s="2">
        <v>0.144963269441864</v>
      </c>
      <c r="F16" s="2">
        <v>0.14368818105616099</v>
      </c>
      <c r="G16" s="2">
        <v>0.14913702360862799</v>
      </c>
      <c r="H16" s="2">
        <v>0.16564308681671999</v>
      </c>
      <c r="I16" s="2">
        <v>0.18452954524261</v>
      </c>
      <c r="J16" s="2">
        <v>0.20952852704102301</v>
      </c>
      <c r="K16" s="2">
        <v>0.230367914010463</v>
      </c>
      <c r="L16" s="2">
        <v>0.253825792042353</v>
      </c>
      <c r="M16" s="2">
        <v>0.272380952380952</v>
      </c>
      <c r="N16" s="2">
        <v>0.27822056055879002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1.2239774034940899E-2</v>
      </c>
      <c r="C21" s="2">
        <v>3.11905746176106E-2</v>
      </c>
      <c r="D21" s="2">
        <v>1.4873018100182401E-2</v>
      </c>
      <c r="E21" s="2">
        <v>8.8483340246094302E-3</v>
      </c>
      <c r="F21" s="2">
        <v>-3.01493764560778E-3</v>
      </c>
      <c r="G21" s="2">
        <v>1.9086892488954298E-2</v>
      </c>
      <c r="H21" s="2">
        <v>1.10218317051082E-2</v>
      </c>
      <c r="I21" s="2">
        <v>3.67836246164402E-3</v>
      </c>
      <c r="J21" s="2">
        <v>2.2464015798868298E-2</v>
      </c>
      <c r="K21" s="2">
        <v>5.1629677778809498E-3</v>
      </c>
      <c r="L21" s="2">
        <v>1.6351643478742899E-2</v>
      </c>
      <c r="M21" s="2">
        <v>3.8830715532286203E-2</v>
      </c>
      <c r="N21" s="3">
        <v>8.5108807109490703E-2</v>
      </c>
      <c r="O21" s="3">
        <v>0.19560623496181601</v>
      </c>
    </row>
    <row r="22" spans="1:15" x14ac:dyDescent="0.3">
      <c r="A22" s="8" t="s">
        <v>57</v>
      </c>
      <c r="B22" s="2">
        <v>-0.14198433869718599</v>
      </c>
      <c r="C22" s="2">
        <v>-0.102096078628021</v>
      </c>
      <c r="D22" s="2">
        <v>-4.1215235116720601E-2</v>
      </c>
      <c r="E22" s="2">
        <v>-1.5144454799627201E-3</v>
      </c>
      <c r="F22" s="2">
        <v>4.14187376035468E-2</v>
      </c>
      <c r="G22" s="2">
        <v>0.15426842930764101</v>
      </c>
      <c r="H22" s="2">
        <v>0.15238280112588601</v>
      </c>
      <c r="I22" s="2">
        <v>0.17569274825233699</v>
      </c>
      <c r="J22" s="2">
        <v>0.15459560140411199</v>
      </c>
      <c r="K22" s="2">
        <v>0.14233418129924899</v>
      </c>
      <c r="L22" s="2">
        <v>0.118461789147792</v>
      </c>
      <c r="M22" s="2">
        <v>6.9687257187257198E-2</v>
      </c>
      <c r="N22" s="3">
        <v>0.57797836521240797</v>
      </c>
      <c r="O22" s="3">
        <v>0.89544789605025399</v>
      </c>
    </row>
    <row r="23" spans="1:15" x14ac:dyDescent="0.3">
      <c r="A23" s="11" t="s">
        <v>16</v>
      </c>
      <c r="B23" s="3">
        <v>-1.79244647906288E-2</v>
      </c>
      <c r="C23" s="3">
        <v>8.4145944371133308E-3</v>
      </c>
      <c r="D23" s="3">
        <v>6.3390095510009901E-3</v>
      </c>
      <c r="E23" s="3">
        <v>7.3461116271215099E-3</v>
      </c>
      <c r="F23" s="3">
        <v>3.3696563285834E-3</v>
      </c>
      <c r="G23" s="3">
        <v>3.9247464536933403E-2</v>
      </c>
      <c r="H23" s="3">
        <v>3.4437299035369802E-2</v>
      </c>
      <c r="I23" s="3">
        <v>3.5420098846787498E-2</v>
      </c>
      <c r="J23" s="3">
        <v>5.0149352306329803E-2</v>
      </c>
      <c r="K23" s="3">
        <v>3.67628140990824E-2</v>
      </c>
      <c r="L23" s="3">
        <v>4.2269832078749299E-2</v>
      </c>
      <c r="M23" s="3">
        <v>4.72354497354497E-2</v>
      </c>
      <c r="N23" s="3">
        <v>0.18837903964215499</v>
      </c>
      <c r="O23" s="3">
        <v>0.33248619900363502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169</v>
      </c>
    </row>
    <row r="2" spans="1:14" ht="15.6" x14ac:dyDescent="0.3">
      <c r="A2" s="12" t="s">
        <v>170</v>
      </c>
    </row>
    <row r="3" spans="1:14" ht="15.6" x14ac:dyDescent="0.3">
      <c r="A3" s="12" t="s">
        <v>33</v>
      </c>
    </row>
    <row r="4" spans="1:14" x14ac:dyDescent="0.3">
      <c r="A4" s="15"/>
    </row>
    <row r="5" spans="1:14" x14ac:dyDescent="0.3">
      <c r="A5" s="16" t="str">
        <f>HYPERLINK("#'Table of contents'!A60",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647</v>
      </c>
      <c r="C8" s="1">
        <v>609</v>
      </c>
      <c r="D8" s="1">
        <v>606</v>
      </c>
      <c r="E8" s="1">
        <v>575</v>
      </c>
      <c r="F8" s="1">
        <v>545</v>
      </c>
      <c r="G8" s="1">
        <v>574</v>
      </c>
      <c r="H8" s="1">
        <v>557</v>
      </c>
      <c r="I8" s="1">
        <v>531</v>
      </c>
      <c r="J8" s="1">
        <v>474</v>
      </c>
      <c r="K8" s="1">
        <v>508</v>
      </c>
      <c r="L8" s="1">
        <v>483</v>
      </c>
      <c r="M8" s="1">
        <v>508</v>
      </c>
      <c r="N8" s="1">
        <v>543</v>
      </c>
    </row>
    <row r="9" spans="1:14" x14ac:dyDescent="0.3">
      <c r="A9" s="7" t="s">
        <v>14</v>
      </c>
      <c r="B9" s="1">
        <v>1411</v>
      </c>
      <c r="C9" s="1">
        <v>1301</v>
      </c>
      <c r="D9" s="1">
        <v>1315</v>
      </c>
      <c r="E9" s="1">
        <v>1343</v>
      </c>
      <c r="F9" s="1">
        <v>1425</v>
      </c>
      <c r="G9" s="1">
        <v>1464</v>
      </c>
      <c r="H9" s="1">
        <v>1545</v>
      </c>
      <c r="I9" s="1">
        <v>1625</v>
      </c>
      <c r="J9" s="1">
        <v>1700</v>
      </c>
      <c r="K9" s="1">
        <v>1715</v>
      </c>
      <c r="L9" s="1">
        <v>1798</v>
      </c>
      <c r="M9" s="1">
        <v>1858</v>
      </c>
      <c r="N9" s="1">
        <v>1953</v>
      </c>
    </row>
    <row r="10" spans="1:14" x14ac:dyDescent="0.3">
      <c r="A10" s="7" t="s">
        <v>15</v>
      </c>
      <c r="B10" s="1">
        <v>233</v>
      </c>
      <c r="C10" s="1">
        <v>185</v>
      </c>
      <c r="D10" s="1">
        <v>151</v>
      </c>
      <c r="E10" s="1">
        <v>150</v>
      </c>
      <c r="F10" s="1">
        <v>139</v>
      </c>
      <c r="G10" s="1">
        <v>138</v>
      </c>
      <c r="H10" s="1">
        <v>184</v>
      </c>
      <c r="I10" s="1">
        <v>241</v>
      </c>
      <c r="J10" s="1">
        <v>265</v>
      </c>
      <c r="K10" s="1">
        <v>278</v>
      </c>
      <c r="L10" s="1">
        <v>289</v>
      </c>
      <c r="M10" s="1">
        <v>306</v>
      </c>
      <c r="N10" s="1">
        <v>326</v>
      </c>
    </row>
    <row r="11" spans="1:14" x14ac:dyDescent="0.3">
      <c r="A11" s="10" t="s">
        <v>16</v>
      </c>
      <c r="B11" s="5">
        <v>2291</v>
      </c>
      <c r="C11" s="5">
        <v>2095</v>
      </c>
      <c r="D11" s="5">
        <v>2072</v>
      </c>
      <c r="E11" s="5">
        <v>2068</v>
      </c>
      <c r="F11" s="5">
        <v>2109</v>
      </c>
      <c r="G11" s="5">
        <v>2176</v>
      </c>
      <c r="H11" s="5">
        <v>2286</v>
      </c>
      <c r="I11" s="5">
        <v>2397</v>
      </c>
      <c r="J11" s="5">
        <v>2439</v>
      </c>
      <c r="K11" s="5">
        <v>2501</v>
      </c>
      <c r="L11" s="5">
        <v>2570</v>
      </c>
      <c r="M11" s="5">
        <v>2672</v>
      </c>
      <c r="N11" s="5">
        <v>2822</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0.28240942819729398</v>
      </c>
      <c r="C16" s="2">
        <v>0.290692124105012</v>
      </c>
      <c r="D16" s="2">
        <v>0.292471042471042</v>
      </c>
      <c r="E16" s="2">
        <v>0.27804642166344301</v>
      </c>
      <c r="F16" s="2">
        <v>0.25841631104788998</v>
      </c>
      <c r="G16" s="2">
        <v>0.26378676470588203</v>
      </c>
      <c r="H16" s="2">
        <v>0.24365704286964099</v>
      </c>
      <c r="I16" s="2">
        <v>0.22152690863579499</v>
      </c>
      <c r="J16" s="2">
        <v>0.194341943419434</v>
      </c>
      <c r="K16" s="2">
        <v>0.20311875249899999</v>
      </c>
      <c r="L16" s="2">
        <v>0.18793774319066101</v>
      </c>
      <c r="M16" s="2">
        <v>0.190119760479042</v>
      </c>
      <c r="N16" s="2">
        <v>0.19241672572643501</v>
      </c>
    </row>
    <row r="17" spans="1:15" x14ac:dyDescent="0.3">
      <c r="A17" s="8" t="s">
        <v>14</v>
      </c>
      <c r="B17" s="2">
        <v>0.61588825840244399</v>
      </c>
      <c r="C17" s="2">
        <v>0.62100238663484497</v>
      </c>
      <c r="D17" s="2">
        <v>0.63465250965250997</v>
      </c>
      <c r="E17" s="2">
        <v>0.649419729206963</v>
      </c>
      <c r="F17" s="2">
        <v>0.67567567567567599</v>
      </c>
      <c r="G17" s="2">
        <v>0.67279411764705899</v>
      </c>
      <c r="H17" s="2">
        <v>0.67585301837270295</v>
      </c>
      <c r="I17" s="2">
        <v>0.67793074676679199</v>
      </c>
      <c r="J17" s="2">
        <v>0.69700697006970103</v>
      </c>
      <c r="K17" s="2">
        <v>0.68572570971611402</v>
      </c>
      <c r="L17" s="2">
        <v>0.69961089494163398</v>
      </c>
      <c r="M17" s="2">
        <v>0.695359281437126</v>
      </c>
      <c r="N17" s="2">
        <v>0.69206236711552105</v>
      </c>
    </row>
    <row r="18" spans="1:15" x14ac:dyDescent="0.3">
      <c r="A18" s="8" t="s">
        <v>15</v>
      </c>
      <c r="B18" s="2">
        <v>0.10170231340026201</v>
      </c>
      <c r="C18" s="2">
        <v>8.83054892601432E-2</v>
      </c>
      <c r="D18" s="2">
        <v>7.2876447876447897E-2</v>
      </c>
      <c r="E18" s="2">
        <v>7.2533849129593805E-2</v>
      </c>
      <c r="F18" s="2">
        <v>6.5908013276434294E-2</v>
      </c>
      <c r="G18" s="2">
        <v>6.3419117647058806E-2</v>
      </c>
      <c r="H18" s="2">
        <v>8.0489938757655297E-2</v>
      </c>
      <c r="I18" s="2">
        <v>0.100542344597413</v>
      </c>
      <c r="J18" s="2">
        <v>0.108651086510865</v>
      </c>
      <c r="K18" s="2">
        <v>0.111155537784886</v>
      </c>
      <c r="L18" s="2">
        <v>0.11245136186770401</v>
      </c>
      <c r="M18" s="2">
        <v>0.114520958083832</v>
      </c>
      <c r="N18" s="2">
        <v>0.115520907158044</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-5.8732612055641398E-2</v>
      </c>
      <c r="C23" s="2">
        <v>-4.92610837438424E-3</v>
      </c>
      <c r="D23" s="2">
        <v>-5.1155115511551198E-2</v>
      </c>
      <c r="E23" s="2">
        <v>-5.21739130434783E-2</v>
      </c>
      <c r="F23" s="2">
        <v>5.3211009174311902E-2</v>
      </c>
      <c r="G23" s="2">
        <v>-2.9616724738675999E-2</v>
      </c>
      <c r="H23" s="2">
        <v>-4.66786355475763E-2</v>
      </c>
      <c r="I23" s="2">
        <v>-0.10734463276836199</v>
      </c>
      <c r="J23" s="2">
        <v>7.1729957805907199E-2</v>
      </c>
      <c r="K23" s="2">
        <v>-4.9212598425196902E-2</v>
      </c>
      <c r="L23" s="2">
        <v>5.1759834368530003E-2</v>
      </c>
      <c r="M23" s="2">
        <v>6.8897637795275593E-2</v>
      </c>
      <c r="N23" s="3">
        <v>0.145569620253165</v>
      </c>
      <c r="O23" s="3">
        <v>-0.160741885625966</v>
      </c>
    </row>
    <row r="24" spans="1:15" x14ac:dyDescent="0.3">
      <c r="A24" s="8" t="s">
        <v>14</v>
      </c>
      <c r="B24" s="2">
        <v>-7.7958894401133905E-2</v>
      </c>
      <c r="C24" s="2">
        <v>1.0760953112989999E-2</v>
      </c>
      <c r="D24" s="2">
        <v>2.1292775665399201E-2</v>
      </c>
      <c r="E24" s="2">
        <v>6.1057334326135498E-2</v>
      </c>
      <c r="F24" s="2">
        <v>2.7368421052631601E-2</v>
      </c>
      <c r="G24" s="2">
        <v>5.5327868852459001E-2</v>
      </c>
      <c r="H24" s="2">
        <v>5.1779935275080902E-2</v>
      </c>
      <c r="I24" s="2">
        <v>4.6153846153846198E-2</v>
      </c>
      <c r="J24" s="2">
        <v>8.8235294117647092E-3</v>
      </c>
      <c r="K24" s="2">
        <v>4.83965014577259E-2</v>
      </c>
      <c r="L24" s="2">
        <v>3.3370411568409301E-2</v>
      </c>
      <c r="M24" s="2">
        <v>5.1130247578040897E-2</v>
      </c>
      <c r="N24" s="3">
        <v>0.14882352941176499</v>
      </c>
      <c r="O24" s="3">
        <v>0.38412473423104199</v>
      </c>
    </row>
    <row r="25" spans="1:15" x14ac:dyDescent="0.3">
      <c r="A25" s="8" t="s">
        <v>15</v>
      </c>
      <c r="B25" s="2">
        <v>-0.20600858369098701</v>
      </c>
      <c r="C25" s="2">
        <v>-0.18378378378378399</v>
      </c>
      <c r="D25" s="2">
        <v>-6.6225165562913899E-3</v>
      </c>
      <c r="E25" s="2">
        <v>-7.3333333333333306E-2</v>
      </c>
      <c r="F25" s="2">
        <v>-7.1942446043165497E-3</v>
      </c>
      <c r="G25" s="2">
        <v>0.33333333333333298</v>
      </c>
      <c r="H25" s="2">
        <v>0.309782608695652</v>
      </c>
      <c r="I25" s="2">
        <v>9.9585062240663894E-2</v>
      </c>
      <c r="J25" s="2">
        <v>4.9056603773584902E-2</v>
      </c>
      <c r="K25" s="2">
        <v>3.9568345323740997E-2</v>
      </c>
      <c r="L25" s="2">
        <v>5.8823529411764698E-2</v>
      </c>
      <c r="M25" s="2">
        <v>6.5359477124182996E-2</v>
      </c>
      <c r="N25" s="3">
        <v>0.230188679245283</v>
      </c>
      <c r="O25" s="3">
        <v>0.39914163090128801</v>
      </c>
    </row>
    <row r="26" spans="1:15" x14ac:dyDescent="0.3">
      <c r="A26" s="11" t="s">
        <v>16</v>
      </c>
      <c r="B26" s="3">
        <v>-8.5552160628546495E-2</v>
      </c>
      <c r="C26" s="3">
        <v>-1.09785202863962E-2</v>
      </c>
      <c r="D26" s="3">
        <v>-1.9305019305019299E-3</v>
      </c>
      <c r="E26" s="3">
        <v>1.9825918762089001E-2</v>
      </c>
      <c r="F26" s="3">
        <v>3.1768610715979098E-2</v>
      </c>
      <c r="G26" s="3">
        <v>5.0551470588235302E-2</v>
      </c>
      <c r="H26" s="3">
        <v>4.8556430446194197E-2</v>
      </c>
      <c r="I26" s="3">
        <v>1.7521902377972499E-2</v>
      </c>
      <c r="J26" s="3">
        <v>2.5420254202542E-2</v>
      </c>
      <c r="K26" s="3">
        <v>2.75889644142343E-2</v>
      </c>
      <c r="L26" s="3">
        <v>3.9688715953307398E-2</v>
      </c>
      <c r="M26" s="3">
        <v>5.6137724550898202E-2</v>
      </c>
      <c r="N26" s="3">
        <v>0.157031570315703</v>
      </c>
      <c r="O26" s="3">
        <v>0.231776516804889</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171</v>
      </c>
    </row>
    <row r="2" spans="1:14" ht="15.6" x14ac:dyDescent="0.3">
      <c r="A2" s="12" t="s">
        <v>170</v>
      </c>
    </row>
    <row r="3" spans="1:14" ht="15.6" x14ac:dyDescent="0.3">
      <c r="A3" s="12" t="s">
        <v>47</v>
      </c>
    </row>
    <row r="4" spans="1:14" x14ac:dyDescent="0.3">
      <c r="A4" s="15"/>
    </row>
    <row r="5" spans="1:14" x14ac:dyDescent="0.3">
      <c r="A5" s="16" t="str">
        <f>HYPERLINK("#'Table of contents'!A61",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1771</v>
      </c>
      <c r="C8" s="1">
        <v>1648</v>
      </c>
      <c r="D8" s="1">
        <v>1652</v>
      </c>
      <c r="E8" s="1">
        <v>1673</v>
      </c>
      <c r="F8" s="1">
        <v>1713</v>
      </c>
      <c r="G8" s="1">
        <v>1761</v>
      </c>
      <c r="H8" s="1">
        <v>1859</v>
      </c>
      <c r="I8" s="1">
        <v>1923</v>
      </c>
      <c r="J8" s="1">
        <v>1980</v>
      </c>
      <c r="K8" s="1">
        <v>2061</v>
      </c>
      <c r="L8" s="1">
        <v>2137</v>
      </c>
      <c r="M8" s="1">
        <v>2224</v>
      </c>
      <c r="N8" s="1">
        <v>2347</v>
      </c>
    </row>
    <row r="9" spans="1:14" x14ac:dyDescent="0.3">
      <c r="A9" s="7" t="s">
        <v>45</v>
      </c>
      <c r="B9" s="1">
        <v>520</v>
      </c>
      <c r="C9" s="1">
        <v>447</v>
      </c>
      <c r="D9" s="1">
        <v>420</v>
      </c>
      <c r="E9" s="1">
        <v>395</v>
      </c>
      <c r="F9" s="1">
        <v>396</v>
      </c>
      <c r="G9" s="1">
        <v>415</v>
      </c>
      <c r="H9" s="1">
        <v>427</v>
      </c>
      <c r="I9" s="1">
        <v>474</v>
      </c>
      <c r="J9" s="1">
        <v>459</v>
      </c>
      <c r="K9" s="1">
        <v>440</v>
      </c>
      <c r="L9" s="1">
        <v>433</v>
      </c>
      <c r="M9" s="1">
        <v>448</v>
      </c>
      <c r="N9" s="1">
        <v>475</v>
      </c>
    </row>
    <row r="10" spans="1:14" x14ac:dyDescent="0.3">
      <c r="A10" s="10" t="s">
        <v>16</v>
      </c>
      <c r="B10" s="5">
        <v>2291</v>
      </c>
      <c r="C10" s="5">
        <v>2095</v>
      </c>
      <c r="D10" s="5">
        <v>2072</v>
      </c>
      <c r="E10" s="5">
        <v>2068</v>
      </c>
      <c r="F10" s="5">
        <v>2109</v>
      </c>
      <c r="G10" s="5">
        <v>2176</v>
      </c>
      <c r="H10" s="5">
        <v>2286</v>
      </c>
      <c r="I10" s="5">
        <v>2397</v>
      </c>
      <c r="J10" s="5">
        <v>2439</v>
      </c>
      <c r="K10" s="5">
        <v>2501</v>
      </c>
      <c r="L10" s="5">
        <v>2570</v>
      </c>
      <c r="M10" s="5">
        <v>2672</v>
      </c>
      <c r="N10" s="5">
        <v>2822</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0.77302487996508096</v>
      </c>
      <c r="C15" s="2">
        <v>0.78663484486873503</v>
      </c>
      <c r="D15" s="2">
        <v>0.79729729729729704</v>
      </c>
      <c r="E15" s="2">
        <v>0.80899419729207001</v>
      </c>
      <c r="F15" s="2">
        <v>0.812233285917496</v>
      </c>
      <c r="G15" s="2">
        <v>0.80928308823529405</v>
      </c>
      <c r="H15" s="2">
        <v>0.81321084864391902</v>
      </c>
      <c r="I15" s="2">
        <v>0.80225281602002496</v>
      </c>
      <c r="J15" s="2">
        <v>0.81180811808118103</v>
      </c>
      <c r="K15" s="2">
        <v>0.82407037185125998</v>
      </c>
      <c r="L15" s="2">
        <v>0.83151750972762695</v>
      </c>
      <c r="M15" s="2">
        <v>0.83233532934131704</v>
      </c>
      <c r="N15" s="2">
        <v>0.831679659815734</v>
      </c>
    </row>
    <row r="16" spans="1:14" x14ac:dyDescent="0.3">
      <c r="A16" s="8" t="s">
        <v>45</v>
      </c>
      <c r="B16" s="2">
        <v>0.22697512003491899</v>
      </c>
      <c r="C16" s="2">
        <v>0.213365155131265</v>
      </c>
      <c r="D16" s="2">
        <v>0.20270270270270299</v>
      </c>
      <c r="E16" s="2">
        <v>0.19100580270792999</v>
      </c>
      <c r="F16" s="2">
        <v>0.187766714082504</v>
      </c>
      <c r="G16" s="2">
        <v>0.19071691176470601</v>
      </c>
      <c r="H16" s="2">
        <v>0.18678915135608001</v>
      </c>
      <c r="I16" s="2">
        <v>0.19774718397997501</v>
      </c>
      <c r="J16" s="2">
        <v>0.188191881918819</v>
      </c>
      <c r="K16" s="2">
        <v>0.17592962814874</v>
      </c>
      <c r="L16" s="2">
        <v>0.168482490272374</v>
      </c>
      <c r="M16" s="2">
        <v>0.16766467065868301</v>
      </c>
      <c r="N16" s="2">
        <v>0.168320340184266</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-6.9452286843591199E-2</v>
      </c>
      <c r="C21" s="2">
        <v>2.4271844660194199E-3</v>
      </c>
      <c r="D21" s="2">
        <v>1.27118644067797E-2</v>
      </c>
      <c r="E21" s="2">
        <v>2.3909145248057401E-2</v>
      </c>
      <c r="F21" s="2">
        <v>2.8021015761821401E-2</v>
      </c>
      <c r="G21" s="2">
        <v>5.5650198750709798E-2</v>
      </c>
      <c r="H21" s="2">
        <v>3.4427111350188298E-2</v>
      </c>
      <c r="I21" s="2">
        <v>2.9641185647425902E-2</v>
      </c>
      <c r="J21" s="2">
        <v>4.0909090909090902E-2</v>
      </c>
      <c r="K21" s="2">
        <v>3.6875303250849097E-2</v>
      </c>
      <c r="L21" s="2">
        <v>4.0711277491810999E-2</v>
      </c>
      <c r="M21" s="2">
        <v>5.5305755395683498E-2</v>
      </c>
      <c r="N21" s="3">
        <v>0.18535353535353499</v>
      </c>
      <c r="O21" s="3">
        <v>0.32523997741388999</v>
      </c>
    </row>
    <row r="22" spans="1:15" x14ac:dyDescent="0.3">
      <c r="A22" s="8" t="s">
        <v>45</v>
      </c>
      <c r="B22" s="2">
        <v>-0.140384615384615</v>
      </c>
      <c r="C22" s="2">
        <v>-6.0402684563758399E-2</v>
      </c>
      <c r="D22" s="2">
        <v>-5.95238095238095E-2</v>
      </c>
      <c r="E22" s="2">
        <v>2.5316455696202502E-3</v>
      </c>
      <c r="F22" s="2">
        <v>4.7979797979797997E-2</v>
      </c>
      <c r="G22" s="2">
        <v>2.89156626506024E-2</v>
      </c>
      <c r="H22" s="2">
        <v>0.11007025761124101</v>
      </c>
      <c r="I22" s="2">
        <v>-3.1645569620253201E-2</v>
      </c>
      <c r="J22" s="2">
        <v>-4.13943355119826E-2</v>
      </c>
      <c r="K22" s="2">
        <v>-1.5909090909090901E-2</v>
      </c>
      <c r="L22" s="2">
        <v>3.4642032332563501E-2</v>
      </c>
      <c r="M22" s="2">
        <v>6.0267857142857102E-2</v>
      </c>
      <c r="N22" s="3">
        <v>3.4858387799564301E-2</v>
      </c>
      <c r="O22" s="3">
        <v>-8.6538461538461495E-2</v>
      </c>
    </row>
    <row r="23" spans="1:15" x14ac:dyDescent="0.3">
      <c r="A23" s="11" t="s">
        <v>16</v>
      </c>
      <c r="B23" s="3">
        <v>-8.5552160628546495E-2</v>
      </c>
      <c r="C23" s="3">
        <v>-1.09785202863962E-2</v>
      </c>
      <c r="D23" s="3">
        <v>-1.9305019305019299E-3</v>
      </c>
      <c r="E23" s="3">
        <v>1.9825918762089001E-2</v>
      </c>
      <c r="F23" s="3">
        <v>3.1768610715979098E-2</v>
      </c>
      <c r="G23" s="3">
        <v>5.0551470588235302E-2</v>
      </c>
      <c r="H23" s="3">
        <v>4.8556430446194197E-2</v>
      </c>
      <c r="I23" s="3">
        <v>1.7521902377972499E-2</v>
      </c>
      <c r="J23" s="3">
        <v>2.5420254202542E-2</v>
      </c>
      <c r="K23" s="3">
        <v>2.75889644142343E-2</v>
      </c>
      <c r="L23" s="3">
        <v>3.9688715953307398E-2</v>
      </c>
      <c r="M23" s="3">
        <v>5.6137724550898202E-2</v>
      </c>
      <c r="N23" s="3">
        <v>0.157031570315703</v>
      </c>
      <c r="O23" s="3">
        <v>0.231776516804889</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172</v>
      </c>
    </row>
    <row r="2" spans="1:14" ht="15.6" x14ac:dyDescent="0.3">
      <c r="A2" s="12" t="s">
        <v>170</v>
      </c>
    </row>
    <row r="3" spans="1:14" ht="15.6" x14ac:dyDescent="0.3">
      <c r="A3" s="12" t="s">
        <v>55</v>
      </c>
    </row>
    <row r="4" spans="1:14" x14ac:dyDescent="0.3">
      <c r="A4" s="15"/>
    </row>
    <row r="5" spans="1:14" x14ac:dyDescent="0.3">
      <c r="A5" s="16" t="str">
        <f>HYPERLINK("#'Table of contents'!A62",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697</v>
      </c>
      <c r="C8" s="1">
        <v>551</v>
      </c>
      <c r="D8" s="1">
        <v>474</v>
      </c>
      <c r="E8" s="1">
        <v>452</v>
      </c>
      <c r="F8" s="1">
        <v>450</v>
      </c>
      <c r="G8" s="1">
        <v>446</v>
      </c>
      <c r="H8" s="1">
        <v>481</v>
      </c>
      <c r="I8" s="1">
        <v>513</v>
      </c>
      <c r="J8" s="1">
        <v>541</v>
      </c>
      <c r="K8" s="1">
        <v>563</v>
      </c>
      <c r="L8" s="1">
        <v>603</v>
      </c>
      <c r="M8" s="1">
        <v>645</v>
      </c>
      <c r="N8" s="1">
        <v>715</v>
      </c>
    </row>
    <row r="9" spans="1:14" x14ac:dyDescent="0.3">
      <c r="A9" s="7" t="s">
        <v>49</v>
      </c>
      <c r="B9" s="1">
        <v>131</v>
      </c>
      <c r="C9" s="1">
        <v>114</v>
      </c>
      <c r="D9" s="1">
        <v>112</v>
      </c>
      <c r="E9" s="1">
        <v>104</v>
      </c>
      <c r="F9" s="1">
        <v>114</v>
      </c>
      <c r="G9" s="1">
        <v>124</v>
      </c>
      <c r="H9" s="1">
        <v>150</v>
      </c>
      <c r="I9" s="1">
        <v>186</v>
      </c>
      <c r="J9" s="1">
        <v>210</v>
      </c>
      <c r="K9" s="1">
        <v>227</v>
      </c>
      <c r="L9" s="1">
        <v>244</v>
      </c>
      <c r="M9" s="1">
        <v>277</v>
      </c>
      <c r="N9" s="1">
        <v>319</v>
      </c>
    </row>
    <row r="10" spans="1:14" x14ac:dyDescent="0.3">
      <c r="A10" s="7" t="s">
        <v>50</v>
      </c>
      <c r="B10" s="1">
        <v>55</v>
      </c>
      <c r="C10" s="1">
        <v>50</v>
      </c>
      <c r="D10" s="1">
        <v>56</v>
      </c>
      <c r="E10" s="1">
        <v>61</v>
      </c>
      <c r="F10" s="1">
        <v>68</v>
      </c>
      <c r="G10" s="1">
        <v>71</v>
      </c>
      <c r="H10" s="1">
        <v>77</v>
      </c>
      <c r="I10" s="1">
        <v>81</v>
      </c>
      <c r="J10" s="1">
        <v>89</v>
      </c>
      <c r="K10" s="1">
        <v>100</v>
      </c>
      <c r="L10" s="1">
        <v>98</v>
      </c>
      <c r="M10" s="1">
        <v>114</v>
      </c>
      <c r="N10" s="1">
        <v>122</v>
      </c>
    </row>
    <row r="11" spans="1:14" x14ac:dyDescent="0.3">
      <c r="A11" s="7" t="s">
        <v>51</v>
      </c>
      <c r="B11" s="1">
        <v>1181</v>
      </c>
      <c r="C11" s="1">
        <v>1186</v>
      </c>
      <c r="D11" s="1">
        <v>1235</v>
      </c>
      <c r="E11" s="1">
        <v>1276</v>
      </c>
      <c r="F11" s="1">
        <v>1318</v>
      </c>
      <c r="G11" s="1">
        <v>1383</v>
      </c>
      <c r="H11" s="1">
        <v>1402</v>
      </c>
      <c r="I11" s="1">
        <v>1424</v>
      </c>
      <c r="J11" s="1">
        <v>1404</v>
      </c>
      <c r="K11" s="1">
        <v>1413</v>
      </c>
      <c r="L11" s="1">
        <v>1422</v>
      </c>
      <c r="M11" s="1">
        <v>1420</v>
      </c>
      <c r="N11" s="1">
        <v>1402</v>
      </c>
    </row>
    <row r="12" spans="1:14" x14ac:dyDescent="0.3">
      <c r="A12" s="7" t="s">
        <v>52</v>
      </c>
      <c r="B12" s="1">
        <v>95</v>
      </c>
      <c r="C12" s="1">
        <v>79</v>
      </c>
      <c r="D12" s="1">
        <v>86</v>
      </c>
      <c r="E12" s="1">
        <v>82</v>
      </c>
      <c r="F12" s="1">
        <v>82</v>
      </c>
      <c r="G12" s="1">
        <v>82</v>
      </c>
      <c r="H12" s="1">
        <v>111</v>
      </c>
      <c r="I12" s="1">
        <v>129</v>
      </c>
      <c r="J12" s="1">
        <v>127</v>
      </c>
      <c r="K12" s="1">
        <v>123</v>
      </c>
      <c r="L12" s="1">
        <v>138</v>
      </c>
      <c r="M12" s="1">
        <v>151</v>
      </c>
      <c r="N12" s="1">
        <v>185</v>
      </c>
    </row>
    <row r="13" spans="1:14" x14ac:dyDescent="0.3">
      <c r="A13" s="7" t="s">
        <v>53</v>
      </c>
      <c r="B13" s="1">
        <v>132</v>
      </c>
      <c r="C13" s="1">
        <v>115</v>
      </c>
      <c r="D13" s="1">
        <v>109</v>
      </c>
      <c r="E13" s="1">
        <v>93</v>
      </c>
      <c r="F13" s="1">
        <v>77</v>
      </c>
      <c r="G13" s="1">
        <v>70</v>
      </c>
      <c r="H13" s="1">
        <v>65</v>
      </c>
      <c r="I13" s="1">
        <v>64</v>
      </c>
      <c r="J13" s="1">
        <v>68</v>
      </c>
      <c r="K13" s="1">
        <v>75</v>
      </c>
      <c r="L13" s="1">
        <v>65</v>
      </c>
      <c r="M13" s="1">
        <v>65</v>
      </c>
      <c r="N13" s="1">
        <v>79</v>
      </c>
    </row>
    <row r="14" spans="1:14" x14ac:dyDescent="0.3">
      <c r="A14" s="10" t="s">
        <v>16</v>
      </c>
      <c r="B14" s="5">
        <v>2291</v>
      </c>
      <c r="C14" s="5">
        <v>2095</v>
      </c>
      <c r="D14" s="5">
        <v>2072</v>
      </c>
      <c r="E14" s="5">
        <v>2068</v>
      </c>
      <c r="F14" s="5">
        <v>2109</v>
      </c>
      <c r="G14" s="5">
        <v>2176</v>
      </c>
      <c r="H14" s="5">
        <v>2286</v>
      </c>
      <c r="I14" s="5">
        <v>2397</v>
      </c>
      <c r="J14" s="5">
        <v>2439</v>
      </c>
      <c r="K14" s="5">
        <v>2501</v>
      </c>
      <c r="L14" s="5">
        <v>2570</v>
      </c>
      <c r="M14" s="5">
        <v>2672</v>
      </c>
      <c r="N14" s="5">
        <v>2822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0.30423395896988198</v>
      </c>
      <c r="C19" s="2">
        <v>0.26300715990453499</v>
      </c>
      <c r="D19" s="2">
        <v>0.228764478764479</v>
      </c>
      <c r="E19" s="2">
        <v>0.21856866537717601</v>
      </c>
      <c r="F19" s="2">
        <v>0.21337126600284501</v>
      </c>
      <c r="G19" s="2">
        <v>0.204963235294118</v>
      </c>
      <c r="H19" s="2">
        <v>0.21041119860017499</v>
      </c>
      <c r="I19" s="2">
        <v>0.21401752190237799</v>
      </c>
      <c r="J19" s="2">
        <v>0.22181221812218099</v>
      </c>
      <c r="K19" s="2">
        <v>0.22510995601759301</v>
      </c>
      <c r="L19" s="2">
        <v>0.234630350194553</v>
      </c>
      <c r="M19" s="2">
        <v>0.24139221556886201</v>
      </c>
      <c r="N19" s="2">
        <v>0.253366406803685</v>
      </c>
    </row>
    <row r="20" spans="1:15" x14ac:dyDescent="0.3">
      <c r="A20" s="8" t="s">
        <v>49</v>
      </c>
      <c r="B20" s="2">
        <v>5.7180270624181601E-2</v>
      </c>
      <c r="C20" s="2">
        <v>5.4415274463007202E-2</v>
      </c>
      <c r="D20" s="2">
        <v>5.4054054054054099E-2</v>
      </c>
      <c r="E20" s="2">
        <v>5.0290135396518401E-2</v>
      </c>
      <c r="F20" s="2">
        <v>5.4054054054054099E-2</v>
      </c>
      <c r="G20" s="2">
        <v>5.6985294117647099E-2</v>
      </c>
      <c r="H20" s="2">
        <v>6.5616797900262494E-2</v>
      </c>
      <c r="I20" s="2">
        <v>7.7596996245306596E-2</v>
      </c>
      <c r="J20" s="2">
        <v>8.61008610086101E-2</v>
      </c>
      <c r="K20" s="2">
        <v>9.0763694522191102E-2</v>
      </c>
      <c r="L20" s="2">
        <v>9.4941634241245104E-2</v>
      </c>
      <c r="M20" s="2">
        <v>0.10366766467065899</v>
      </c>
      <c r="N20" s="2">
        <v>0.113040396881644</v>
      </c>
    </row>
    <row r="21" spans="1:15" x14ac:dyDescent="0.3">
      <c r="A21" s="8" t="s">
        <v>50</v>
      </c>
      <c r="B21" s="2">
        <v>2.4006983849847199E-2</v>
      </c>
      <c r="C21" s="2">
        <v>2.3866348448687399E-2</v>
      </c>
      <c r="D21" s="2">
        <v>2.7027027027027001E-2</v>
      </c>
      <c r="E21" s="2">
        <v>2.9497098646034801E-2</v>
      </c>
      <c r="F21" s="2">
        <v>3.22427690848743E-2</v>
      </c>
      <c r="G21" s="2">
        <v>3.2628676470588203E-2</v>
      </c>
      <c r="H21" s="2">
        <v>3.3683289588801402E-2</v>
      </c>
      <c r="I21" s="2">
        <v>3.3792240300375503E-2</v>
      </c>
      <c r="J21" s="2">
        <v>3.6490364903649E-2</v>
      </c>
      <c r="K21" s="2">
        <v>3.9984006397440999E-2</v>
      </c>
      <c r="L21" s="2">
        <v>3.8132295719844403E-2</v>
      </c>
      <c r="M21" s="2">
        <v>4.2664670658682603E-2</v>
      </c>
      <c r="N21" s="2">
        <v>4.3231750531537903E-2</v>
      </c>
    </row>
    <row r="22" spans="1:15" x14ac:dyDescent="0.3">
      <c r="A22" s="8" t="s">
        <v>51</v>
      </c>
      <c r="B22" s="2">
        <v>0.51549541684853795</v>
      </c>
      <c r="C22" s="2">
        <v>0.56610978520286404</v>
      </c>
      <c r="D22" s="2">
        <v>0.59604247104247099</v>
      </c>
      <c r="E22" s="2">
        <v>0.61702127659574502</v>
      </c>
      <c r="F22" s="2">
        <v>0.62494073020388796</v>
      </c>
      <c r="G22" s="2">
        <v>0.63556985294117696</v>
      </c>
      <c r="H22" s="2">
        <v>0.61329833770778697</v>
      </c>
      <c r="I22" s="2">
        <v>0.59407592824363797</v>
      </c>
      <c r="J22" s="2">
        <v>0.57564575645756499</v>
      </c>
      <c r="K22" s="2">
        <v>0.56497401039584205</v>
      </c>
      <c r="L22" s="2">
        <v>0.55330739299610898</v>
      </c>
      <c r="M22" s="2">
        <v>0.53143712574850299</v>
      </c>
      <c r="N22" s="2">
        <v>0.49681077250177202</v>
      </c>
    </row>
    <row r="23" spans="1:15" x14ac:dyDescent="0.3">
      <c r="A23" s="8" t="s">
        <v>52</v>
      </c>
      <c r="B23" s="2">
        <v>4.1466608467917901E-2</v>
      </c>
      <c r="C23" s="2">
        <v>3.7708830548926001E-2</v>
      </c>
      <c r="D23" s="2">
        <v>4.1505791505791499E-2</v>
      </c>
      <c r="E23" s="2">
        <v>3.9651837524177898E-2</v>
      </c>
      <c r="F23" s="2">
        <v>3.88809862494073E-2</v>
      </c>
      <c r="G23" s="2">
        <v>3.7683823529411797E-2</v>
      </c>
      <c r="H23" s="2">
        <v>4.8556430446194197E-2</v>
      </c>
      <c r="I23" s="2">
        <v>5.3817271589486897E-2</v>
      </c>
      <c r="J23" s="2">
        <v>5.2070520705207103E-2</v>
      </c>
      <c r="K23" s="2">
        <v>4.91803278688525E-2</v>
      </c>
      <c r="L23" s="2">
        <v>5.3696498054474698E-2</v>
      </c>
      <c r="M23" s="2">
        <v>5.65119760479042E-2</v>
      </c>
      <c r="N23" s="2">
        <v>6.5556343019135405E-2</v>
      </c>
    </row>
    <row r="24" spans="1:15" x14ac:dyDescent="0.3">
      <c r="A24" s="8" t="s">
        <v>53</v>
      </c>
      <c r="B24" s="2">
        <v>5.7616761239633399E-2</v>
      </c>
      <c r="C24" s="2">
        <v>5.4892601431980902E-2</v>
      </c>
      <c r="D24" s="2">
        <v>5.2606177606177598E-2</v>
      </c>
      <c r="E24" s="2">
        <v>4.4970986460348202E-2</v>
      </c>
      <c r="F24" s="2">
        <v>3.6510194404931202E-2</v>
      </c>
      <c r="G24" s="2">
        <v>3.2169117647058799E-2</v>
      </c>
      <c r="H24" s="2">
        <v>2.8433945756780401E-2</v>
      </c>
      <c r="I24" s="2">
        <v>2.6700041718815199E-2</v>
      </c>
      <c r="J24" s="2">
        <v>2.7880278802788001E-2</v>
      </c>
      <c r="K24" s="2">
        <v>2.9988004798080801E-2</v>
      </c>
      <c r="L24" s="2">
        <v>2.5291828793774299E-2</v>
      </c>
      <c r="M24" s="2">
        <v>2.4326347305389202E-2</v>
      </c>
      <c r="N24" s="2">
        <v>2.7994330262225399E-2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-0.20946915351506501</v>
      </c>
      <c r="C29" s="2">
        <v>-0.139745916515427</v>
      </c>
      <c r="D29" s="2">
        <v>-4.6413502109704602E-2</v>
      </c>
      <c r="E29" s="2">
        <v>-4.4247787610619503E-3</v>
      </c>
      <c r="F29" s="2">
        <v>-8.8888888888888906E-3</v>
      </c>
      <c r="G29" s="2">
        <v>7.8475336322870001E-2</v>
      </c>
      <c r="H29" s="2">
        <v>6.6528066528066504E-2</v>
      </c>
      <c r="I29" s="2">
        <v>5.4580896686159799E-2</v>
      </c>
      <c r="J29" s="2">
        <v>4.06654343807763E-2</v>
      </c>
      <c r="K29" s="2">
        <v>7.1047957371225601E-2</v>
      </c>
      <c r="L29" s="2">
        <v>6.9651741293532299E-2</v>
      </c>
      <c r="M29" s="2">
        <v>0.108527131782946</v>
      </c>
      <c r="N29" s="3">
        <v>0.32162661737523102</v>
      </c>
      <c r="O29" s="3">
        <v>2.58249641319943E-2</v>
      </c>
    </row>
    <row r="30" spans="1:15" x14ac:dyDescent="0.3">
      <c r="A30" s="8" t="s">
        <v>49</v>
      </c>
      <c r="B30" s="2">
        <v>-0.12977099236641201</v>
      </c>
      <c r="C30" s="2">
        <v>-1.7543859649122799E-2</v>
      </c>
      <c r="D30" s="2">
        <v>-7.1428571428571397E-2</v>
      </c>
      <c r="E30" s="2">
        <v>9.6153846153846201E-2</v>
      </c>
      <c r="F30" s="2">
        <v>8.7719298245614002E-2</v>
      </c>
      <c r="G30" s="2">
        <v>0.209677419354839</v>
      </c>
      <c r="H30" s="2">
        <v>0.24</v>
      </c>
      <c r="I30" s="2">
        <v>0.12903225806451599</v>
      </c>
      <c r="J30" s="2">
        <v>8.0952380952380998E-2</v>
      </c>
      <c r="K30" s="2">
        <v>7.4889867841409705E-2</v>
      </c>
      <c r="L30" s="2">
        <v>0.135245901639344</v>
      </c>
      <c r="M30" s="2">
        <v>0.151624548736462</v>
      </c>
      <c r="N30" s="3">
        <v>0.51904761904761898</v>
      </c>
      <c r="O30" s="3">
        <v>1.4351145038167901</v>
      </c>
    </row>
    <row r="31" spans="1:15" x14ac:dyDescent="0.3">
      <c r="A31" s="8" t="s">
        <v>50</v>
      </c>
      <c r="B31" s="2">
        <v>-9.0909090909090898E-2</v>
      </c>
      <c r="C31" s="2">
        <v>0.12</v>
      </c>
      <c r="D31" s="2">
        <v>8.9285714285714302E-2</v>
      </c>
      <c r="E31" s="2">
        <v>0.114754098360656</v>
      </c>
      <c r="F31" s="2">
        <v>4.4117647058823498E-2</v>
      </c>
      <c r="G31" s="2">
        <v>8.4507042253521097E-2</v>
      </c>
      <c r="H31" s="2">
        <v>5.1948051948052E-2</v>
      </c>
      <c r="I31" s="2">
        <v>9.8765432098765399E-2</v>
      </c>
      <c r="J31" s="2">
        <v>0.123595505617978</v>
      </c>
      <c r="K31" s="2">
        <v>-0.02</v>
      </c>
      <c r="L31" s="2">
        <v>0.16326530612244899</v>
      </c>
      <c r="M31" s="2">
        <v>7.0175438596491196E-2</v>
      </c>
      <c r="N31" s="3">
        <v>0.37078651685393299</v>
      </c>
      <c r="O31" s="3">
        <v>1.21818181818182</v>
      </c>
    </row>
    <row r="32" spans="1:15" x14ac:dyDescent="0.3">
      <c r="A32" s="8" t="s">
        <v>51</v>
      </c>
      <c r="B32" s="2">
        <v>4.2337002540220204E-3</v>
      </c>
      <c r="C32" s="2">
        <v>4.1315345699831398E-2</v>
      </c>
      <c r="D32" s="2">
        <v>3.3198380566801598E-2</v>
      </c>
      <c r="E32" s="2">
        <v>3.2915360501567403E-2</v>
      </c>
      <c r="F32" s="2">
        <v>4.9317147192716203E-2</v>
      </c>
      <c r="G32" s="2">
        <v>1.3738250180766401E-2</v>
      </c>
      <c r="H32" s="2">
        <v>1.5691868758915799E-2</v>
      </c>
      <c r="I32" s="2">
        <v>-1.40449438202247E-2</v>
      </c>
      <c r="J32" s="2">
        <v>6.41025641025641E-3</v>
      </c>
      <c r="K32" s="2">
        <v>6.3694267515923596E-3</v>
      </c>
      <c r="L32" s="2">
        <v>-1.40646976090014E-3</v>
      </c>
      <c r="M32" s="2">
        <v>-1.2676056338028201E-2</v>
      </c>
      <c r="N32" s="3">
        <v>-1.42450142450142E-3</v>
      </c>
      <c r="O32" s="3">
        <v>0.187129551227773</v>
      </c>
    </row>
    <row r="33" spans="1:15" x14ac:dyDescent="0.3">
      <c r="A33" s="8" t="s">
        <v>52</v>
      </c>
      <c r="B33" s="2">
        <v>-0.168421052631579</v>
      </c>
      <c r="C33" s="2">
        <v>8.8607594936708903E-2</v>
      </c>
      <c r="D33" s="2">
        <v>-4.6511627906976702E-2</v>
      </c>
      <c r="E33" s="2">
        <v>0</v>
      </c>
      <c r="F33" s="2">
        <v>0</v>
      </c>
      <c r="G33" s="2">
        <v>0.353658536585366</v>
      </c>
      <c r="H33" s="2">
        <v>0.162162162162162</v>
      </c>
      <c r="I33" s="2">
        <v>-1.5503875968992199E-2</v>
      </c>
      <c r="J33" s="2">
        <v>-3.1496062992125998E-2</v>
      </c>
      <c r="K33" s="2">
        <v>0.12195121951219499</v>
      </c>
      <c r="L33" s="2">
        <v>9.4202898550724598E-2</v>
      </c>
      <c r="M33" s="2">
        <v>0.22516556291390699</v>
      </c>
      <c r="N33" s="3">
        <v>0.45669291338582702</v>
      </c>
      <c r="O33" s="3">
        <v>0.94736842105263197</v>
      </c>
    </row>
    <row r="34" spans="1:15" x14ac:dyDescent="0.3">
      <c r="A34" s="8" t="s">
        <v>53</v>
      </c>
      <c r="B34" s="2">
        <v>-0.12878787878787901</v>
      </c>
      <c r="C34" s="2">
        <v>-5.21739130434783E-2</v>
      </c>
      <c r="D34" s="2">
        <v>-0.146788990825688</v>
      </c>
      <c r="E34" s="2">
        <v>-0.17204301075268799</v>
      </c>
      <c r="F34" s="2">
        <v>-9.0909090909090898E-2</v>
      </c>
      <c r="G34" s="2">
        <v>-7.1428571428571397E-2</v>
      </c>
      <c r="H34" s="2">
        <v>-1.5384615384615399E-2</v>
      </c>
      <c r="I34" s="2">
        <v>6.25E-2</v>
      </c>
      <c r="J34" s="2">
        <v>0.10294117647058799</v>
      </c>
      <c r="K34" s="2">
        <v>-0.133333333333333</v>
      </c>
      <c r="L34" s="2">
        <v>0</v>
      </c>
      <c r="M34" s="2">
        <v>0.21538461538461501</v>
      </c>
      <c r="N34" s="3">
        <v>0.161764705882353</v>
      </c>
      <c r="O34" s="3">
        <v>-0.40151515151515099</v>
      </c>
    </row>
    <row r="35" spans="1:15" x14ac:dyDescent="0.3">
      <c r="A35" s="11" t="s">
        <v>16</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2.75889644142343E-2</v>
      </c>
      <c r="L35" s="3">
        <v>3.9688715953307398E-2</v>
      </c>
      <c r="M35" s="3">
        <v>5.6137724550898202E-2</v>
      </c>
      <c r="N35" s="3">
        <v>0.157031570315703</v>
      </c>
      <c r="O35" s="3">
        <v>0.231776516804889</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173</v>
      </c>
    </row>
    <row r="2" spans="1:14" ht="15.6" x14ac:dyDescent="0.3">
      <c r="A2" s="12" t="s">
        <v>170</v>
      </c>
    </row>
    <row r="3" spans="1:14" ht="15.6" x14ac:dyDescent="0.3">
      <c r="A3" s="12" t="s">
        <v>59</v>
      </c>
    </row>
    <row r="4" spans="1:14" x14ac:dyDescent="0.3">
      <c r="A4" s="15"/>
    </row>
    <row r="5" spans="1:14" x14ac:dyDescent="0.3">
      <c r="A5" s="16" t="str">
        <f>HYPERLINK("#'Table of contents'!A63",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1452</v>
      </c>
      <c r="C8" s="1">
        <v>1490</v>
      </c>
      <c r="D8" s="1">
        <v>1589</v>
      </c>
      <c r="E8" s="1">
        <v>1669</v>
      </c>
      <c r="F8" s="1">
        <v>1730</v>
      </c>
      <c r="G8" s="1">
        <v>1830</v>
      </c>
      <c r="H8" s="1">
        <v>1847</v>
      </c>
      <c r="I8" s="1">
        <v>1889</v>
      </c>
      <c r="J8" s="1">
        <v>1868</v>
      </c>
      <c r="K8" s="1">
        <v>1924</v>
      </c>
      <c r="L8" s="1">
        <v>1935</v>
      </c>
      <c r="M8" s="1">
        <v>1962</v>
      </c>
      <c r="N8" s="1">
        <v>1999</v>
      </c>
    </row>
    <row r="9" spans="1:14" x14ac:dyDescent="0.3">
      <c r="A9" s="7" t="s">
        <v>57</v>
      </c>
      <c r="B9" s="1">
        <v>839</v>
      </c>
      <c r="C9" s="1">
        <v>605</v>
      </c>
      <c r="D9" s="1">
        <v>483</v>
      </c>
      <c r="E9" s="1">
        <v>399</v>
      </c>
      <c r="F9" s="1">
        <v>379</v>
      </c>
      <c r="G9" s="1">
        <v>346</v>
      </c>
      <c r="H9" s="1">
        <v>439</v>
      </c>
      <c r="I9" s="1">
        <v>508</v>
      </c>
      <c r="J9" s="1">
        <v>571</v>
      </c>
      <c r="K9" s="1">
        <v>577</v>
      </c>
      <c r="L9" s="1">
        <v>635</v>
      </c>
      <c r="M9" s="1">
        <v>710</v>
      </c>
      <c r="N9" s="1">
        <v>823</v>
      </c>
    </row>
    <row r="10" spans="1:14" x14ac:dyDescent="0.3">
      <c r="A10" s="10" t="s">
        <v>16</v>
      </c>
      <c r="B10" s="5">
        <v>2291</v>
      </c>
      <c r="C10" s="5">
        <v>2095</v>
      </c>
      <c r="D10" s="5">
        <v>2072</v>
      </c>
      <c r="E10" s="5">
        <v>2068</v>
      </c>
      <c r="F10" s="5">
        <v>2109</v>
      </c>
      <c r="G10" s="5">
        <v>2176</v>
      </c>
      <c r="H10" s="5">
        <v>2286</v>
      </c>
      <c r="I10" s="5">
        <v>2397</v>
      </c>
      <c r="J10" s="5">
        <v>2439</v>
      </c>
      <c r="K10" s="5">
        <v>2501</v>
      </c>
      <c r="L10" s="5">
        <v>2570</v>
      </c>
      <c r="M10" s="5">
        <v>2672</v>
      </c>
      <c r="N10" s="5">
        <v>2822</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0.63378437363596696</v>
      </c>
      <c r="C15" s="2">
        <v>0.71121718377088305</v>
      </c>
      <c r="D15" s="2">
        <v>0.766891891891892</v>
      </c>
      <c r="E15" s="2">
        <v>0.80705996131528002</v>
      </c>
      <c r="F15" s="2">
        <v>0.82029397818871497</v>
      </c>
      <c r="G15" s="2">
        <v>0.84099264705882304</v>
      </c>
      <c r="H15" s="2">
        <v>0.80796150481189899</v>
      </c>
      <c r="I15" s="2">
        <v>0.78806841885690404</v>
      </c>
      <c r="J15" s="2">
        <v>0.76588765887658905</v>
      </c>
      <c r="K15" s="2">
        <v>0.76929228308676501</v>
      </c>
      <c r="L15" s="2">
        <v>0.75291828793774296</v>
      </c>
      <c r="M15" s="2">
        <v>0.734281437125748</v>
      </c>
      <c r="N15" s="2">
        <v>0.70836286321757602</v>
      </c>
    </row>
    <row r="16" spans="1:14" x14ac:dyDescent="0.3">
      <c r="A16" s="8" t="s">
        <v>57</v>
      </c>
      <c r="B16" s="2">
        <v>0.36621562636403299</v>
      </c>
      <c r="C16" s="2">
        <v>0.288782816229117</v>
      </c>
      <c r="D16" s="2">
        <v>0.233108108108108</v>
      </c>
      <c r="E16" s="2">
        <v>0.19294003868472001</v>
      </c>
      <c r="F16" s="2">
        <v>0.179706021811285</v>
      </c>
      <c r="G16" s="2">
        <v>0.15900735294117599</v>
      </c>
      <c r="H16" s="2">
        <v>0.19203849518810101</v>
      </c>
      <c r="I16" s="2">
        <v>0.21193158114309599</v>
      </c>
      <c r="J16" s="2">
        <v>0.23411234112341101</v>
      </c>
      <c r="K16" s="2">
        <v>0.23070771691323499</v>
      </c>
      <c r="L16" s="2">
        <v>0.24708171206225699</v>
      </c>
      <c r="M16" s="2">
        <v>0.265718562874251</v>
      </c>
      <c r="N16" s="2">
        <v>0.29163713678242398</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2.6170798898071598E-2</v>
      </c>
      <c r="C21" s="2">
        <v>6.6442953020134199E-2</v>
      </c>
      <c r="D21" s="2">
        <v>5.03461296412838E-2</v>
      </c>
      <c r="E21" s="2">
        <v>3.6548831635710002E-2</v>
      </c>
      <c r="F21" s="2">
        <v>5.7803468208092498E-2</v>
      </c>
      <c r="G21" s="2">
        <v>9.2896174863388008E-3</v>
      </c>
      <c r="H21" s="2">
        <v>2.2739577693557101E-2</v>
      </c>
      <c r="I21" s="2">
        <v>-1.11169931180519E-2</v>
      </c>
      <c r="J21" s="2">
        <v>2.9978586723768699E-2</v>
      </c>
      <c r="K21" s="2">
        <v>5.7172557172557202E-3</v>
      </c>
      <c r="L21" s="2">
        <v>1.3953488372093001E-2</v>
      </c>
      <c r="M21" s="2">
        <v>1.8858307849133501E-2</v>
      </c>
      <c r="N21" s="3">
        <v>7.0128479657387596E-2</v>
      </c>
      <c r="O21" s="3">
        <v>0.37672176308539901</v>
      </c>
    </row>
    <row r="22" spans="1:15" x14ac:dyDescent="0.3">
      <c r="A22" s="8" t="s">
        <v>57</v>
      </c>
      <c r="B22" s="2">
        <v>-0.27890345649582798</v>
      </c>
      <c r="C22" s="2">
        <v>-0.20165289256198299</v>
      </c>
      <c r="D22" s="2">
        <v>-0.173913043478261</v>
      </c>
      <c r="E22" s="2">
        <v>-5.0125313283208003E-2</v>
      </c>
      <c r="F22" s="2">
        <v>-8.7071240105540904E-2</v>
      </c>
      <c r="G22" s="2">
        <v>0.26878612716763001</v>
      </c>
      <c r="H22" s="2">
        <v>0.157175398633257</v>
      </c>
      <c r="I22" s="2">
        <v>0.124015748031496</v>
      </c>
      <c r="J22" s="2">
        <v>1.0507880910683E-2</v>
      </c>
      <c r="K22" s="2">
        <v>0.10051993067591</v>
      </c>
      <c r="L22" s="2">
        <v>0.118110236220472</v>
      </c>
      <c r="M22" s="2">
        <v>0.15915492957746499</v>
      </c>
      <c r="N22" s="3">
        <v>0.44133099824868599</v>
      </c>
      <c r="O22" s="3">
        <v>-1.9070321811680599E-2</v>
      </c>
    </row>
    <row r="23" spans="1:15" x14ac:dyDescent="0.3">
      <c r="A23" s="11" t="s">
        <v>16</v>
      </c>
      <c r="B23" s="3">
        <v>-8.5552160628546495E-2</v>
      </c>
      <c r="C23" s="3">
        <v>-1.09785202863962E-2</v>
      </c>
      <c r="D23" s="3">
        <v>-1.9305019305019299E-3</v>
      </c>
      <c r="E23" s="3">
        <v>1.9825918762089001E-2</v>
      </c>
      <c r="F23" s="3">
        <v>3.1768610715979098E-2</v>
      </c>
      <c r="G23" s="3">
        <v>5.0551470588235302E-2</v>
      </c>
      <c r="H23" s="3">
        <v>4.8556430446194197E-2</v>
      </c>
      <c r="I23" s="3">
        <v>1.7521902377972499E-2</v>
      </c>
      <c r="J23" s="3">
        <v>2.5420254202542E-2</v>
      </c>
      <c r="K23" s="3">
        <v>2.75889644142343E-2</v>
      </c>
      <c r="L23" s="3">
        <v>3.9688715953307398E-2</v>
      </c>
      <c r="M23" s="3">
        <v>5.6137724550898202E-2</v>
      </c>
      <c r="N23" s="3">
        <v>0.157031570315703</v>
      </c>
      <c r="O23" s="3">
        <v>0.231776516804889</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174</v>
      </c>
    </row>
    <row r="2" spans="1:14" ht="15.6" x14ac:dyDescent="0.3">
      <c r="A2" s="12" t="s">
        <v>170</v>
      </c>
    </row>
    <row r="3" spans="1:14" ht="15.6" x14ac:dyDescent="0.3">
      <c r="A3" s="12" t="s">
        <v>47</v>
      </c>
    </row>
    <row r="4" spans="1:14" ht="15.6" x14ac:dyDescent="0.3">
      <c r="A4" s="12" t="s">
        <v>33</v>
      </c>
    </row>
    <row r="5" spans="1:14" x14ac:dyDescent="0.3">
      <c r="A5" s="16" t="str">
        <f>HYPERLINK("#'Table of contents'!A64",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546</v>
      </c>
      <c r="C8" s="1">
        <v>509</v>
      </c>
      <c r="D8" s="1">
        <v>498</v>
      </c>
      <c r="E8" s="1">
        <v>477</v>
      </c>
      <c r="F8" s="1">
        <v>453</v>
      </c>
      <c r="G8" s="1">
        <v>475</v>
      </c>
      <c r="H8" s="1">
        <v>464</v>
      </c>
      <c r="I8" s="1">
        <v>436</v>
      </c>
      <c r="J8" s="1">
        <v>399</v>
      </c>
      <c r="K8" s="1">
        <v>444</v>
      </c>
      <c r="L8" s="1">
        <v>436</v>
      </c>
      <c r="M8" s="1">
        <v>443</v>
      </c>
      <c r="N8" s="1">
        <v>455</v>
      </c>
    </row>
    <row r="9" spans="1:14" x14ac:dyDescent="0.3">
      <c r="A9" s="7" t="s">
        <v>61</v>
      </c>
      <c r="B9" s="1">
        <v>1073</v>
      </c>
      <c r="C9" s="1">
        <v>1009</v>
      </c>
      <c r="D9" s="1">
        <v>1046</v>
      </c>
      <c r="E9" s="1">
        <v>1091</v>
      </c>
      <c r="F9" s="1">
        <v>1154</v>
      </c>
      <c r="G9" s="1">
        <v>1189</v>
      </c>
      <c r="H9" s="1">
        <v>1254</v>
      </c>
      <c r="I9" s="1">
        <v>1317</v>
      </c>
      <c r="J9" s="1">
        <v>1392</v>
      </c>
      <c r="K9" s="1">
        <v>1411</v>
      </c>
      <c r="L9" s="1">
        <v>1478</v>
      </c>
      <c r="M9" s="1">
        <v>1545</v>
      </c>
      <c r="N9" s="1">
        <v>1638</v>
      </c>
    </row>
    <row r="10" spans="1:14" x14ac:dyDescent="0.3">
      <c r="A10" s="7" t="s">
        <v>62</v>
      </c>
      <c r="B10" s="1">
        <v>152</v>
      </c>
      <c r="C10" s="1">
        <v>130</v>
      </c>
      <c r="D10" s="1">
        <v>108</v>
      </c>
      <c r="E10" s="1">
        <v>105</v>
      </c>
      <c r="F10" s="1">
        <v>106</v>
      </c>
      <c r="G10" s="1">
        <v>97</v>
      </c>
      <c r="H10" s="1">
        <v>141</v>
      </c>
      <c r="I10" s="1">
        <v>170</v>
      </c>
      <c r="J10" s="1">
        <v>189</v>
      </c>
      <c r="K10" s="1">
        <v>206</v>
      </c>
      <c r="L10" s="1">
        <v>223</v>
      </c>
      <c r="M10" s="1">
        <v>236</v>
      </c>
      <c r="N10" s="1">
        <v>254</v>
      </c>
    </row>
    <row r="11" spans="1:14" x14ac:dyDescent="0.3">
      <c r="A11" s="7" t="s">
        <v>63</v>
      </c>
      <c r="B11" s="1">
        <v>101</v>
      </c>
      <c r="C11" s="1">
        <v>100</v>
      </c>
      <c r="D11" s="1">
        <v>108</v>
      </c>
      <c r="E11" s="1">
        <v>98</v>
      </c>
      <c r="F11" s="1">
        <v>92</v>
      </c>
      <c r="G11" s="1">
        <v>99</v>
      </c>
      <c r="H11" s="1">
        <v>93</v>
      </c>
      <c r="I11" s="1">
        <v>95</v>
      </c>
      <c r="J11" s="1">
        <v>75</v>
      </c>
      <c r="K11" s="1">
        <v>64</v>
      </c>
      <c r="L11" s="1">
        <v>47</v>
      </c>
      <c r="M11" s="1">
        <v>65</v>
      </c>
      <c r="N11" s="1">
        <v>88</v>
      </c>
    </row>
    <row r="12" spans="1:14" x14ac:dyDescent="0.3">
      <c r="A12" s="7" t="s">
        <v>64</v>
      </c>
      <c r="B12" s="1">
        <v>338</v>
      </c>
      <c r="C12" s="1">
        <v>292</v>
      </c>
      <c r="D12" s="1">
        <v>269</v>
      </c>
      <c r="E12" s="1">
        <v>252</v>
      </c>
      <c r="F12" s="1">
        <v>271</v>
      </c>
      <c r="G12" s="1">
        <v>275</v>
      </c>
      <c r="H12" s="1">
        <v>291</v>
      </c>
      <c r="I12" s="1">
        <v>308</v>
      </c>
      <c r="J12" s="1">
        <v>308</v>
      </c>
      <c r="K12" s="1">
        <v>304</v>
      </c>
      <c r="L12" s="1">
        <v>320</v>
      </c>
      <c r="M12" s="1">
        <v>313</v>
      </c>
      <c r="N12" s="1">
        <v>315</v>
      </c>
    </row>
    <row r="13" spans="1:14" x14ac:dyDescent="0.3">
      <c r="A13" s="7" t="s">
        <v>65</v>
      </c>
      <c r="B13" s="1">
        <v>81</v>
      </c>
      <c r="C13" s="1">
        <v>55</v>
      </c>
      <c r="D13" s="1">
        <v>43</v>
      </c>
      <c r="E13" s="1">
        <v>45</v>
      </c>
      <c r="F13" s="1">
        <v>33</v>
      </c>
      <c r="G13" s="1">
        <v>41</v>
      </c>
      <c r="H13" s="1">
        <v>43</v>
      </c>
      <c r="I13" s="1">
        <v>71</v>
      </c>
      <c r="J13" s="1">
        <v>76</v>
      </c>
      <c r="K13" s="1">
        <v>72</v>
      </c>
      <c r="L13" s="1">
        <v>66</v>
      </c>
      <c r="M13" s="1">
        <v>70</v>
      </c>
      <c r="N13" s="1">
        <v>72</v>
      </c>
    </row>
    <row r="14" spans="1:14" x14ac:dyDescent="0.3">
      <c r="A14" s="10" t="s">
        <v>16</v>
      </c>
      <c r="B14" s="5">
        <v>2291</v>
      </c>
      <c r="C14" s="5">
        <v>2095</v>
      </c>
      <c r="D14" s="5">
        <v>2072</v>
      </c>
      <c r="E14" s="5">
        <v>2068</v>
      </c>
      <c r="F14" s="5">
        <v>2109</v>
      </c>
      <c r="G14" s="5">
        <v>2176</v>
      </c>
      <c r="H14" s="5">
        <v>2286</v>
      </c>
      <c r="I14" s="5">
        <v>2397</v>
      </c>
      <c r="J14" s="5">
        <v>2439</v>
      </c>
      <c r="K14" s="5">
        <v>2501</v>
      </c>
      <c r="L14" s="5">
        <v>2570</v>
      </c>
      <c r="M14" s="5">
        <v>2672</v>
      </c>
      <c r="N14" s="5">
        <v>2822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0.30830039525691699</v>
      </c>
      <c r="C19" s="2">
        <v>0.30885922330097099</v>
      </c>
      <c r="D19" s="2">
        <v>0.301452784503632</v>
      </c>
      <c r="E19" s="2">
        <v>0.28511655708308398</v>
      </c>
      <c r="F19" s="2">
        <v>0.264448336252189</v>
      </c>
      <c r="G19" s="2">
        <v>0.26973310618966501</v>
      </c>
      <c r="H19" s="2">
        <v>0.24959655728886501</v>
      </c>
      <c r="I19" s="2">
        <v>0.226729069162767</v>
      </c>
      <c r="J19" s="2">
        <v>0.20151515151515201</v>
      </c>
      <c r="K19" s="2">
        <v>0.21542940320232901</v>
      </c>
      <c r="L19" s="2">
        <v>0.204024333177351</v>
      </c>
      <c r="M19" s="2">
        <v>0.19919064748201401</v>
      </c>
      <c r="N19" s="2">
        <v>0.193864507882403</v>
      </c>
    </row>
    <row r="20" spans="1:15" x14ac:dyDescent="0.3">
      <c r="A20" s="8" t="s">
        <v>61</v>
      </c>
      <c r="B20" s="2">
        <v>0.60587238848108405</v>
      </c>
      <c r="C20" s="2">
        <v>0.61225728155339798</v>
      </c>
      <c r="D20" s="2">
        <v>0.63317191283292995</v>
      </c>
      <c r="E20" s="2">
        <v>0.65212193664076501</v>
      </c>
      <c r="F20" s="2">
        <v>0.673671920607122</v>
      </c>
      <c r="G20" s="2">
        <v>0.67518455423055102</v>
      </c>
      <c r="H20" s="2">
        <v>0.67455621301775104</v>
      </c>
      <c r="I20" s="2">
        <v>0.68486739469578795</v>
      </c>
      <c r="J20" s="2">
        <v>0.70303030303030301</v>
      </c>
      <c r="K20" s="2">
        <v>0.68461911693352695</v>
      </c>
      <c r="L20" s="2">
        <v>0.691623771642489</v>
      </c>
      <c r="M20" s="2">
        <v>0.69469424460431695</v>
      </c>
      <c r="N20" s="2">
        <v>0.69791222837665101</v>
      </c>
    </row>
    <row r="21" spans="1:15" x14ac:dyDescent="0.3">
      <c r="A21" s="8" t="s">
        <v>62</v>
      </c>
      <c r="B21" s="2">
        <v>8.5827216261998907E-2</v>
      </c>
      <c r="C21" s="2">
        <v>7.8883495145631102E-2</v>
      </c>
      <c r="D21" s="2">
        <v>6.5375302663438301E-2</v>
      </c>
      <c r="E21" s="2">
        <v>6.2761506276150597E-2</v>
      </c>
      <c r="F21" s="2">
        <v>6.1879743140688899E-2</v>
      </c>
      <c r="G21" s="2">
        <v>5.5082339579784201E-2</v>
      </c>
      <c r="H21" s="2">
        <v>7.5847229693383506E-2</v>
      </c>
      <c r="I21" s="2">
        <v>8.8403536141445693E-2</v>
      </c>
      <c r="J21" s="2">
        <v>9.54545454545455E-2</v>
      </c>
      <c r="K21" s="2">
        <v>9.99514798641436E-2</v>
      </c>
      <c r="L21" s="2">
        <v>0.104351895180159</v>
      </c>
      <c r="M21" s="2">
        <v>0.106115107913669</v>
      </c>
      <c r="N21" s="2">
        <v>0.108223263740946</v>
      </c>
    </row>
    <row r="22" spans="1:15" x14ac:dyDescent="0.3">
      <c r="A22" s="8" t="s">
        <v>63</v>
      </c>
      <c r="B22" s="2">
        <v>0.19423076923076901</v>
      </c>
      <c r="C22" s="2">
        <v>0.223713646532438</v>
      </c>
      <c r="D22" s="2">
        <v>0.25714285714285701</v>
      </c>
      <c r="E22" s="2">
        <v>0.24810126582278499</v>
      </c>
      <c r="F22" s="2">
        <v>0.23232323232323199</v>
      </c>
      <c r="G22" s="2">
        <v>0.23855421686747</v>
      </c>
      <c r="H22" s="2">
        <v>0.217798594847775</v>
      </c>
      <c r="I22" s="2">
        <v>0.20042194092827001</v>
      </c>
      <c r="J22" s="2">
        <v>0.16339869281045799</v>
      </c>
      <c r="K22" s="2">
        <v>0.145454545454545</v>
      </c>
      <c r="L22" s="2">
        <v>0.108545034642032</v>
      </c>
      <c r="M22" s="2">
        <v>0.145089285714286</v>
      </c>
      <c r="N22" s="2">
        <v>0.18526315789473699</v>
      </c>
    </row>
    <row r="23" spans="1:15" x14ac:dyDescent="0.3">
      <c r="A23" s="8" t="s">
        <v>64</v>
      </c>
      <c r="B23" s="2">
        <v>0.65</v>
      </c>
      <c r="C23" s="2">
        <v>0.65324384787472001</v>
      </c>
      <c r="D23" s="2">
        <v>0.64047619047618998</v>
      </c>
      <c r="E23" s="2">
        <v>0.63797468354430398</v>
      </c>
      <c r="F23" s="2">
        <v>0.68434343434343403</v>
      </c>
      <c r="G23" s="2">
        <v>0.66265060240963902</v>
      </c>
      <c r="H23" s="2">
        <v>0.68149882903981296</v>
      </c>
      <c r="I23" s="2">
        <v>0.64978902953586504</v>
      </c>
      <c r="J23" s="2">
        <v>0.671023965141612</v>
      </c>
      <c r="K23" s="2">
        <v>0.69090909090909103</v>
      </c>
      <c r="L23" s="2">
        <v>0.73903002309468802</v>
      </c>
      <c r="M23" s="2">
        <v>0.69866071428571397</v>
      </c>
      <c r="N23" s="2">
        <v>0.66315789473684195</v>
      </c>
    </row>
    <row r="24" spans="1:15" x14ac:dyDescent="0.3">
      <c r="A24" s="8" t="s">
        <v>65</v>
      </c>
      <c r="B24" s="2">
        <v>0.15576923076923099</v>
      </c>
      <c r="C24" s="2">
        <v>0.12304250559284099</v>
      </c>
      <c r="D24" s="2">
        <v>0.102380952380952</v>
      </c>
      <c r="E24" s="2">
        <v>0.113924050632911</v>
      </c>
      <c r="F24" s="2">
        <v>8.3333333333333301E-2</v>
      </c>
      <c r="G24" s="2">
        <v>9.8795180722891604E-2</v>
      </c>
      <c r="H24" s="2">
        <v>0.100702576112412</v>
      </c>
      <c r="I24" s="2">
        <v>0.14978902953586501</v>
      </c>
      <c r="J24" s="2">
        <v>0.16557734204793001</v>
      </c>
      <c r="K24" s="2">
        <v>0.163636363636364</v>
      </c>
      <c r="L24" s="2">
        <v>0.15242494226327899</v>
      </c>
      <c r="M24" s="2">
        <v>0.15625</v>
      </c>
      <c r="N24" s="2">
        <v>0.15157894736842101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-6.7765567765567802E-2</v>
      </c>
      <c r="C29" s="2">
        <v>-2.16110019646365E-2</v>
      </c>
      <c r="D29" s="2">
        <v>-4.2168674698795199E-2</v>
      </c>
      <c r="E29" s="2">
        <v>-5.0314465408804999E-2</v>
      </c>
      <c r="F29" s="2">
        <v>4.8565121412803502E-2</v>
      </c>
      <c r="G29" s="2">
        <v>-2.31578947368421E-2</v>
      </c>
      <c r="H29" s="2">
        <v>-6.0344827586206899E-2</v>
      </c>
      <c r="I29" s="2">
        <v>-8.4862385321100894E-2</v>
      </c>
      <c r="J29" s="2">
        <v>0.112781954887218</v>
      </c>
      <c r="K29" s="2">
        <v>-1.8018018018018001E-2</v>
      </c>
      <c r="L29" s="2">
        <v>1.6055045871559599E-2</v>
      </c>
      <c r="M29" s="2">
        <v>2.70880361173815E-2</v>
      </c>
      <c r="N29" s="3">
        <v>0.140350877192982</v>
      </c>
      <c r="O29" s="3">
        <v>-0.16666666666666699</v>
      </c>
    </row>
    <row r="30" spans="1:15" x14ac:dyDescent="0.3">
      <c r="A30" s="8" t="s">
        <v>61</v>
      </c>
      <c r="B30" s="2">
        <v>-5.9645852749301002E-2</v>
      </c>
      <c r="C30" s="2">
        <v>3.6669970267591702E-2</v>
      </c>
      <c r="D30" s="2">
        <v>4.30210325047801E-2</v>
      </c>
      <c r="E30" s="2">
        <v>5.7745187901008299E-2</v>
      </c>
      <c r="F30" s="2">
        <v>3.0329289428076299E-2</v>
      </c>
      <c r="G30" s="2">
        <v>5.46677880571909E-2</v>
      </c>
      <c r="H30" s="2">
        <v>5.0239234449760799E-2</v>
      </c>
      <c r="I30" s="2">
        <v>5.69476082004556E-2</v>
      </c>
      <c r="J30" s="2">
        <v>1.36494252873563E-2</v>
      </c>
      <c r="K30" s="2">
        <v>4.7484053862508903E-2</v>
      </c>
      <c r="L30" s="2">
        <v>4.5331529093369398E-2</v>
      </c>
      <c r="M30" s="2">
        <v>6.0194174757281602E-2</v>
      </c>
      <c r="N30" s="3">
        <v>0.176724137931034</v>
      </c>
      <c r="O30" s="3">
        <v>0.52656104380242297</v>
      </c>
    </row>
    <row r="31" spans="1:15" x14ac:dyDescent="0.3">
      <c r="A31" s="8" t="s">
        <v>62</v>
      </c>
      <c r="B31" s="2">
        <v>-0.144736842105263</v>
      </c>
      <c r="C31" s="2">
        <v>-0.16923076923076899</v>
      </c>
      <c r="D31" s="2">
        <v>-2.7777777777777801E-2</v>
      </c>
      <c r="E31" s="2">
        <v>9.5238095238095195E-3</v>
      </c>
      <c r="F31" s="2">
        <v>-8.4905660377358499E-2</v>
      </c>
      <c r="G31" s="2">
        <v>0.45360824742268002</v>
      </c>
      <c r="H31" s="2">
        <v>0.205673758865248</v>
      </c>
      <c r="I31" s="2">
        <v>0.111764705882353</v>
      </c>
      <c r="J31" s="2">
        <v>8.99470899470899E-2</v>
      </c>
      <c r="K31" s="2">
        <v>8.2524271844660199E-2</v>
      </c>
      <c r="L31" s="2">
        <v>5.8295964125560498E-2</v>
      </c>
      <c r="M31" s="2">
        <v>7.6271186440677999E-2</v>
      </c>
      <c r="N31" s="3">
        <v>0.34391534391534401</v>
      </c>
      <c r="O31" s="3">
        <v>0.67105263157894701</v>
      </c>
    </row>
    <row r="32" spans="1:15" x14ac:dyDescent="0.3">
      <c r="A32" s="8" t="s">
        <v>63</v>
      </c>
      <c r="B32" s="2">
        <v>-9.9009900990098994E-3</v>
      </c>
      <c r="C32" s="2">
        <v>0.08</v>
      </c>
      <c r="D32" s="2">
        <v>-9.2592592592592601E-2</v>
      </c>
      <c r="E32" s="2">
        <v>-6.1224489795918401E-2</v>
      </c>
      <c r="F32" s="2">
        <v>7.6086956521739094E-2</v>
      </c>
      <c r="G32" s="2">
        <v>-6.0606060606060601E-2</v>
      </c>
      <c r="H32" s="2">
        <v>2.1505376344085999E-2</v>
      </c>
      <c r="I32" s="2">
        <v>-0.21052631578947401</v>
      </c>
      <c r="J32" s="2">
        <v>-0.146666666666667</v>
      </c>
      <c r="K32" s="2">
        <v>-0.265625</v>
      </c>
      <c r="L32" s="2">
        <v>0.38297872340425498</v>
      </c>
      <c r="M32" s="2">
        <v>0.35384615384615398</v>
      </c>
      <c r="N32" s="3">
        <v>0.17333333333333301</v>
      </c>
      <c r="O32" s="3">
        <v>-0.12871287128712899</v>
      </c>
    </row>
    <row r="33" spans="1:15" x14ac:dyDescent="0.3">
      <c r="A33" s="8" t="s">
        <v>64</v>
      </c>
      <c r="B33" s="2">
        <v>-0.13609467455621299</v>
      </c>
      <c r="C33" s="2">
        <v>-7.8767123287671201E-2</v>
      </c>
      <c r="D33" s="2">
        <v>-6.31970260223048E-2</v>
      </c>
      <c r="E33" s="2">
        <v>7.5396825396825407E-2</v>
      </c>
      <c r="F33" s="2">
        <v>1.4760147601476E-2</v>
      </c>
      <c r="G33" s="2">
        <v>5.8181818181818203E-2</v>
      </c>
      <c r="H33" s="2">
        <v>5.8419243986254303E-2</v>
      </c>
      <c r="I33" s="2">
        <v>0</v>
      </c>
      <c r="J33" s="2">
        <v>-1.2987012987013E-2</v>
      </c>
      <c r="K33" s="2">
        <v>5.2631578947368397E-2</v>
      </c>
      <c r="L33" s="2">
        <v>-2.1874999999999999E-2</v>
      </c>
      <c r="M33" s="2">
        <v>6.3897763578274801E-3</v>
      </c>
      <c r="N33" s="3">
        <v>2.27272727272727E-2</v>
      </c>
      <c r="O33" s="3">
        <v>-6.8047337278106496E-2</v>
      </c>
    </row>
    <row r="34" spans="1:15" x14ac:dyDescent="0.3">
      <c r="A34" s="8" t="s">
        <v>65</v>
      </c>
      <c r="B34" s="2">
        <v>-0.32098765432098803</v>
      </c>
      <c r="C34" s="2">
        <v>-0.218181818181818</v>
      </c>
      <c r="D34" s="2">
        <v>4.6511627906976702E-2</v>
      </c>
      <c r="E34" s="2">
        <v>-0.266666666666667</v>
      </c>
      <c r="F34" s="2">
        <v>0.24242424242424199</v>
      </c>
      <c r="G34" s="2">
        <v>4.8780487804878099E-2</v>
      </c>
      <c r="H34" s="2">
        <v>0.65116279069767402</v>
      </c>
      <c r="I34" s="2">
        <v>7.0422535211267595E-2</v>
      </c>
      <c r="J34" s="2">
        <v>-5.2631578947368397E-2</v>
      </c>
      <c r="K34" s="2">
        <v>-8.3333333333333301E-2</v>
      </c>
      <c r="L34" s="2">
        <v>6.0606060606060601E-2</v>
      </c>
      <c r="M34" s="2">
        <v>2.8571428571428598E-2</v>
      </c>
      <c r="N34" s="3">
        <v>-5.2631578947368397E-2</v>
      </c>
      <c r="O34" s="3">
        <v>-0.11111111111111099</v>
      </c>
    </row>
    <row r="35" spans="1:15" x14ac:dyDescent="0.3">
      <c r="A35" s="11" t="s">
        <v>16</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2.75889644142343E-2</v>
      </c>
      <c r="L35" s="3">
        <v>3.9688715953307398E-2</v>
      </c>
      <c r="M35" s="3">
        <v>5.6137724550898202E-2</v>
      </c>
      <c r="N35" s="3">
        <v>0.157031570315703</v>
      </c>
      <c r="O35" s="3">
        <v>0.231776516804889</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175</v>
      </c>
    </row>
    <row r="2" spans="1:14" ht="15.6" x14ac:dyDescent="0.3">
      <c r="A2" s="12" t="s">
        <v>170</v>
      </c>
    </row>
    <row r="3" spans="1:14" ht="15.6" x14ac:dyDescent="0.3">
      <c r="A3" s="12" t="s">
        <v>47</v>
      </c>
    </row>
    <row r="4" spans="1:14" ht="15.6" x14ac:dyDescent="0.3">
      <c r="A4" s="12" t="s">
        <v>59</v>
      </c>
    </row>
    <row r="5" spans="1:14" x14ac:dyDescent="0.3">
      <c r="A5" s="16" t="str">
        <f>HYPERLINK("#'Table of contents'!A65",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1176</v>
      </c>
      <c r="C8" s="1">
        <v>1204</v>
      </c>
      <c r="D8" s="1">
        <v>1294</v>
      </c>
      <c r="E8" s="1">
        <v>1374</v>
      </c>
      <c r="F8" s="1">
        <v>1429</v>
      </c>
      <c r="G8" s="1">
        <v>1515</v>
      </c>
      <c r="H8" s="1">
        <v>1545</v>
      </c>
      <c r="I8" s="1">
        <v>1582</v>
      </c>
      <c r="J8" s="1">
        <v>1588</v>
      </c>
      <c r="K8" s="1">
        <v>1669</v>
      </c>
      <c r="L8" s="1">
        <v>1691</v>
      </c>
      <c r="M8" s="1">
        <v>1713</v>
      </c>
      <c r="N8" s="1">
        <v>1750</v>
      </c>
    </row>
    <row r="9" spans="1:14" x14ac:dyDescent="0.3">
      <c r="A9" s="7" t="s">
        <v>69</v>
      </c>
      <c r="B9" s="1">
        <v>595</v>
      </c>
      <c r="C9" s="1">
        <v>444</v>
      </c>
      <c r="D9" s="1">
        <v>358</v>
      </c>
      <c r="E9" s="1">
        <v>299</v>
      </c>
      <c r="F9" s="1">
        <v>284</v>
      </c>
      <c r="G9" s="1">
        <v>246</v>
      </c>
      <c r="H9" s="1">
        <v>314</v>
      </c>
      <c r="I9" s="1">
        <v>341</v>
      </c>
      <c r="J9" s="1">
        <v>392</v>
      </c>
      <c r="K9" s="1">
        <v>392</v>
      </c>
      <c r="L9" s="1">
        <v>446</v>
      </c>
      <c r="M9" s="1">
        <v>511</v>
      </c>
      <c r="N9" s="1">
        <v>597</v>
      </c>
    </row>
    <row r="10" spans="1:14" x14ac:dyDescent="0.3">
      <c r="A10" s="7" t="s">
        <v>70</v>
      </c>
      <c r="B10" s="1">
        <v>276</v>
      </c>
      <c r="C10" s="1">
        <v>286</v>
      </c>
      <c r="D10" s="1">
        <v>295</v>
      </c>
      <c r="E10" s="1">
        <v>295</v>
      </c>
      <c r="F10" s="1">
        <v>301</v>
      </c>
      <c r="G10" s="1">
        <v>315</v>
      </c>
      <c r="H10" s="1">
        <v>302</v>
      </c>
      <c r="I10" s="1">
        <v>307</v>
      </c>
      <c r="J10" s="1">
        <v>280</v>
      </c>
      <c r="K10" s="1">
        <v>255</v>
      </c>
      <c r="L10" s="1">
        <v>244</v>
      </c>
      <c r="M10" s="1">
        <v>249</v>
      </c>
      <c r="N10" s="1">
        <v>249</v>
      </c>
    </row>
    <row r="11" spans="1:14" x14ac:dyDescent="0.3">
      <c r="A11" s="7" t="s">
        <v>71</v>
      </c>
      <c r="B11" s="1">
        <v>244</v>
      </c>
      <c r="C11" s="1">
        <v>161</v>
      </c>
      <c r="D11" s="1">
        <v>125</v>
      </c>
      <c r="E11" s="1">
        <v>100</v>
      </c>
      <c r="F11" s="1">
        <v>95</v>
      </c>
      <c r="G11" s="1">
        <v>100</v>
      </c>
      <c r="H11" s="1">
        <v>125</v>
      </c>
      <c r="I11" s="1">
        <v>167</v>
      </c>
      <c r="J11" s="1">
        <v>179</v>
      </c>
      <c r="K11" s="1">
        <v>185</v>
      </c>
      <c r="L11" s="1">
        <v>189</v>
      </c>
      <c r="M11" s="1">
        <v>199</v>
      </c>
      <c r="N11" s="1">
        <v>226</v>
      </c>
    </row>
    <row r="12" spans="1:14" x14ac:dyDescent="0.3">
      <c r="A12" s="10" t="s">
        <v>16</v>
      </c>
      <c r="B12" s="5">
        <v>2291</v>
      </c>
      <c r="C12" s="5">
        <v>2095</v>
      </c>
      <c r="D12" s="5">
        <v>2072</v>
      </c>
      <c r="E12" s="5">
        <v>2068</v>
      </c>
      <c r="F12" s="5">
        <v>2109</v>
      </c>
      <c r="G12" s="5">
        <v>2176</v>
      </c>
      <c r="H12" s="5">
        <v>2286</v>
      </c>
      <c r="I12" s="5">
        <v>2397</v>
      </c>
      <c r="J12" s="5">
        <v>2439</v>
      </c>
      <c r="K12" s="5">
        <v>2501</v>
      </c>
      <c r="L12" s="5">
        <v>2570</v>
      </c>
      <c r="M12" s="5">
        <v>2672</v>
      </c>
      <c r="N12" s="5">
        <v>2822</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0.66403162055335996</v>
      </c>
      <c r="C17" s="2">
        <v>0.730582524271845</v>
      </c>
      <c r="D17" s="2">
        <v>0.78329297820823196</v>
      </c>
      <c r="E17" s="2">
        <v>0.82127913927077101</v>
      </c>
      <c r="F17" s="2">
        <v>0.83420899007589</v>
      </c>
      <c r="G17" s="2">
        <v>0.86030664395230005</v>
      </c>
      <c r="H17" s="2">
        <v>0.83109198493813896</v>
      </c>
      <c r="I17" s="2">
        <v>0.82267290691627704</v>
      </c>
      <c r="J17" s="2">
        <v>0.80202020202020197</v>
      </c>
      <c r="K17" s="2">
        <v>0.80980106744298896</v>
      </c>
      <c r="L17" s="2">
        <v>0.79129620963968195</v>
      </c>
      <c r="M17" s="2">
        <v>0.77023381294964</v>
      </c>
      <c r="N17" s="2">
        <v>0.74563272262462699</v>
      </c>
    </row>
    <row r="18" spans="1:15" x14ac:dyDescent="0.3">
      <c r="A18" s="8" t="s">
        <v>69</v>
      </c>
      <c r="B18" s="2">
        <v>0.33596837944663999</v>
      </c>
      <c r="C18" s="2">
        <v>0.269417475728155</v>
      </c>
      <c r="D18" s="2">
        <v>0.21670702179176801</v>
      </c>
      <c r="E18" s="2">
        <v>0.17872086072922899</v>
      </c>
      <c r="F18" s="2">
        <v>0.16579100992411</v>
      </c>
      <c r="G18" s="2">
        <v>0.1396933560477</v>
      </c>
      <c r="H18" s="2">
        <v>0.16890801506186101</v>
      </c>
      <c r="I18" s="2">
        <v>0.17732709308372299</v>
      </c>
      <c r="J18" s="2">
        <v>0.19797979797979801</v>
      </c>
      <c r="K18" s="2">
        <v>0.19019893255701101</v>
      </c>
      <c r="L18" s="2">
        <v>0.208703790360318</v>
      </c>
      <c r="M18" s="2">
        <v>0.22976618705036</v>
      </c>
      <c r="N18" s="2">
        <v>0.25436727737537301</v>
      </c>
    </row>
    <row r="19" spans="1:15" x14ac:dyDescent="0.3">
      <c r="A19" s="8" t="s">
        <v>70</v>
      </c>
      <c r="B19" s="2">
        <v>0.53076923076923099</v>
      </c>
      <c r="C19" s="2">
        <v>0.63982102908277405</v>
      </c>
      <c r="D19" s="2">
        <v>0.702380952380952</v>
      </c>
      <c r="E19" s="2">
        <v>0.746835443037975</v>
      </c>
      <c r="F19" s="2">
        <v>0.76010101010101006</v>
      </c>
      <c r="G19" s="2">
        <v>0.75903614457831303</v>
      </c>
      <c r="H19" s="2">
        <v>0.70725995316159296</v>
      </c>
      <c r="I19" s="2">
        <v>0.64767932489451496</v>
      </c>
      <c r="J19" s="2">
        <v>0.61002178649237504</v>
      </c>
      <c r="K19" s="2">
        <v>0.57954545454545503</v>
      </c>
      <c r="L19" s="2">
        <v>0.56351039260970004</v>
      </c>
      <c r="M19" s="2">
        <v>0.55580357142857095</v>
      </c>
      <c r="N19" s="2">
        <v>0.52421052631578902</v>
      </c>
    </row>
    <row r="20" spans="1:15" x14ac:dyDescent="0.3">
      <c r="A20" s="8" t="s">
        <v>71</v>
      </c>
      <c r="B20" s="2">
        <v>0.46923076923076901</v>
      </c>
      <c r="C20" s="2">
        <v>0.360178970917226</v>
      </c>
      <c r="D20" s="2">
        <v>0.297619047619048</v>
      </c>
      <c r="E20" s="2">
        <v>0.253164556962025</v>
      </c>
      <c r="F20" s="2">
        <v>0.23989898989899</v>
      </c>
      <c r="G20" s="2">
        <v>0.240963855421687</v>
      </c>
      <c r="H20" s="2">
        <v>0.29274004683840699</v>
      </c>
      <c r="I20" s="2">
        <v>0.35232067510548498</v>
      </c>
      <c r="J20" s="2">
        <v>0.38997821350762502</v>
      </c>
      <c r="K20" s="2">
        <v>0.42045454545454503</v>
      </c>
      <c r="L20" s="2">
        <v>0.43648960739030002</v>
      </c>
      <c r="M20" s="2">
        <v>0.44419642857142899</v>
      </c>
      <c r="N20" s="2">
        <v>0.47578947368421098</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2.3809523809523801E-2</v>
      </c>
      <c r="C25" s="2">
        <v>7.4750830564784099E-2</v>
      </c>
      <c r="D25" s="2">
        <v>6.1823802163833097E-2</v>
      </c>
      <c r="E25" s="2">
        <v>4.0029112081513801E-2</v>
      </c>
      <c r="F25" s="2">
        <v>6.0181945416375102E-2</v>
      </c>
      <c r="G25" s="2">
        <v>1.9801980198019799E-2</v>
      </c>
      <c r="H25" s="2">
        <v>2.3948220064724898E-2</v>
      </c>
      <c r="I25" s="2">
        <v>3.79266750948167E-3</v>
      </c>
      <c r="J25" s="2">
        <v>5.1007556675063001E-2</v>
      </c>
      <c r="K25" s="2">
        <v>1.3181545835829801E-2</v>
      </c>
      <c r="L25" s="2">
        <v>1.3010053222945E-2</v>
      </c>
      <c r="M25" s="2">
        <v>2.1599532983070598E-2</v>
      </c>
      <c r="N25" s="3">
        <v>0.102015113350126</v>
      </c>
      <c r="O25" s="3">
        <v>0.48809523809523803</v>
      </c>
    </row>
    <row r="26" spans="1:15" x14ac:dyDescent="0.3">
      <c r="A26" s="8" t="s">
        <v>69</v>
      </c>
      <c r="B26" s="2">
        <v>-0.253781512605042</v>
      </c>
      <c r="C26" s="2">
        <v>-0.19369369369369399</v>
      </c>
      <c r="D26" s="2">
        <v>-0.16480446927374301</v>
      </c>
      <c r="E26" s="2">
        <v>-5.0167224080267601E-2</v>
      </c>
      <c r="F26" s="2">
        <v>-0.13380281690140799</v>
      </c>
      <c r="G26" s="2">
        <v>0.276422764227642</v>
      </c>
      <c r="H26" s="2">
        <v>8.5987261146496796E-2</v>
      </c>
      <c r="I26" s="2">
        <v>0.14956011730205299</v>
      </c>
      <c r="J26" s="2">
        <v>0</v>
      </c>
      <c r="K26" s="2">
        <v>0.13775510204081601</v>
      </c>
      <c r="L26" s="2">
        <v>0.14573991031390099</v>
      </c>
      <c r="M26" s="2">
        <v>0.168297455968689</v>
      </c>
      <c r="N26" s="3">
        <v>0.52295918367346905</v>
      </c>
      <c r="O26" s="3">
        <v>3.3613445378151302E-3</v>
      </c>
    </row>
    <row r="27" spans="1:15" x14ac:dyDescent="0.3">
      <c r="A27" s="8" t="s">
        <v>70</v>
      </c>
      <c r="B27" s="2">
        <v>3.6231884057971002E-2</v>
      </c>
      <c r="C27" s="2">
        <v>3.1468531468531499E-2</v>
      </c>
      <c r="D27" s="2">
        <v>0</v>
      </c>
      <c r="E27" s="2">
        <v>2.0338983050847501E-2</v>
      </c>
      <c r="F27" s="2">
        <v>4.6511627906976702E-2</v>
      </c>
      <c r="G27" s="2">
        <v>-4.1269841269841297E-2</v>
      </c>
      <c r="H27" s="2">
        <v>1.6556291390728499E-2</v>
      </c>
      <c r="I27" s="2">
        <v>-8.7947882736156294E-2</v>
      </c>
      <c r="J27" s="2">
        <v>-8.9285714285714302E-2</v>
      </c>
      <c r="K27" s="2">
        <v>-4.3137254901960798E-2</v>
      </c>
      <c r="L27" s="2">
        <v>2.0491803278688499E-2</v>
      </c>
      <c r="M27" s="2">
        <v>0</v>
      </c>
      <c r="N27" s="3">
        <v>-0.110714285714286</v>
      </c>
      <c r="O27" s="3">
        <v>-9.7826086956521702E-2</v>
      </c>
    </row>
    <row r="28" spans="1:15" x14ac:dyDescent="0.3">
      <c r="A28" s="8" t="s">
        <v>71</v>
      </c>
      <c r="B28" s="2">
        <v>-0.340163934426229</v>
      </c>
      <c r="C28" s="2">
        <v>-0.22360248447205</v>
      </c>
      <c r="D28" s="2">
        <v>-0.2</v>
      </c>
      <c r="E28" s="2">
        <v>-0.05</v>
      </c>
      <c r="F28" s="2">
        <v>5.2631578947368397E-2</v>
      </c>
      <c r="G28" s="2">
        <v>0.25</v>
      </c>
      <c r="H28" s="2">
        <v>0.33600000000000002</v>
      </c>
      <c r="I28" s="2">
        <v>7.1856287425149698E-2</v>
      </c>
      <c r="J28" s="2">
        <v>3.3519553072625698E-2</v>
      </c>
      <c r="K28" s="2">
        <v>2.1621621621621599E-2</v>
      </c>
      <c r="L28" s="2">
        <v>5.29100529100529E-2</v>
      </c>
      <c r="M28" s="2">
        <v>0.135678391959799</v>
      </c>
      <c r="N28" s="3">
        <v>0.26256983240223503</v>
      </c>
      <c r="O28" s="3">
        <v>-7.3770491803278701E-2</v>
      </c>
    </row>
    <row r="29" spans="1:15" x14ac:dyDescent="0.3">
      <c r="A29" s="11" t="s">
        <v>16</v>
      </c>
      <c r="B29" s="3">
        <v>-8.5552160628546495E-2</v>
      </c>
      <c r="C29" s="3">
        <v>-1.09785202863962E-2</v>
      </c>
      <c r="D29" s="3">
        <v>-1.9305019305019299E-3</v>
      </c>
      <c r="E29" s="3">
        <v>1.9825918762089001E-2</v>
      </c>
      <c r="F29" s="3">
        <v>3.1768610715979098E-2</v>
      </c>
      <c r="G29" s="3">
        <v>5.0551470588235302E-2</v>
      </c>
      <c r="H29" s="3">
        <v>4.8556430446194197E-2</v>
      </c>
      <c r="I29" s="3">
        <v>1.7521902377972499E-2</v>
      </c>
      <c r="J29" s="3">
        <v>2.5420254202542E-2</v>
      </c>
      <c r="K29" s="3">
        <v>2.75889644142343E-2</v>
      </c>
      <c r="L29" s="3">
        <v>3.9688715953307398E-2</v>
      </c>
      <c r="M29" s="3">
        <v>5.6137724550898202E-2</v>
      </c>
      <c r="N29" s="3">
        <v>0.157031570315703</v>
      </c>
      <c r="O29" s="3">
        <v>0.231776516804889</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176</v>
      </c>
    </row>
    <row r="2" spans="1:14" ht="15.6" x14ac:dyDescent="0.3">
      <c r="A2" s="12" t="s">
        <v>170</v>
      </c>
    </row>
    <row r="3" spans="1:14" ht="15.6" x14ac:dyDescent="0.3">
      <c r="A3" s="12" t="s">
        <v>59</v>
      </c>
    </row>
    <row r="4" spans="1:14" ht="15.6" x14ac:dyDescent="0.3">
      <c r="A4" s="12" t="s">
        <v>33</v>
      </c>
    </row>
    <row r="5" spans="1:14" x14ac:dyDescent="0.3">
      <c r="A5" s="16" t="str">
        <f>HYPERLINK("#'Table of contents'!A66",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624</v>
      </c>
      <c r="C8" s="1">
        <v>584</v>
      </c>
      <c r="D8" s="1">
        <v>581</v>
      </c>
      <c r="E8" s="1">
        <v>551</v>
      </c>
      <c r="F8" s="1">
        <v>512</v>
      </c>
      <c r="G8" s="1">
        <v>537</v>
      </c>
      <c r="H8" s="1">
        <v>512</v>
      </c>
      <c r="I8" s="1">
        <v>484</v>
      </c>
      <c r="J8" s="1">
        <v>417</v>
      </c>
      <c r="K8" s="1">
        <v>458</v>
      </c>
      <c r="L8" s="1">
        <v>432</v>
      </c>
      <c r="M8" s="1">
        <v>446</v>
      </c>
      <c r="N8" s="1">
        <v>452</v>
      </c>
    </row>
    <row r="9" spans="1:14" x14ac:dyDescent="0.3">
      <c r="A9" s="7" t="s">
        <v>75</v>
      </c>
      <c r="B9" s="1">
        <v>790</v>
      </c>
      <c r="C9" s="1">
        <v>861</v>
      </c>
      <c r="D9" s="1">
        <v>970</v>
      </c>
      <c r="E9" s="1">
        <v>1067</v>
      </c>
      <c r="F9" s="1">
        <v>1165</v>
      </c>
      <c r="G9" s="1">
        <v>1232</v>
      </c>
      <c r="H9" s="1">
        <v>1260</v>
      </c>
      <c r="I9" s="1">
        <v>1323</v>
      </c>
      <c r="J9" s="1">
        <v>1369</v>
      </c>
      <c r="K9" s="1">
        <v>1366</v>
      </c>
      <c r="L9" s="1">
        <v>1403</v>
      </c>
      <c r="M9" s="1">
        <v>1413</v>
      </c>
      <c r="N9" s="1">
        <v>1448</v>
      </c>
    </row>
    <row r="10" spans="1:14" x14ac:dyDescent="0.3">
      <c r="A10" s="7" t="s">
        <v>76</v>
      </c>
      <c r="B10" s="1">
        <v>38</v>
      </c>
      <c r="C10" s="1">
        <v>45</v>
      </c>
      <c r="D10" s="1">
        <v>38</v>
      </c>
      <c r="E10" s="1">
        <v>51</v>
      </c>
      <c r="F10" s="1">
        <v>53</v>
      </c>
      <c r="G10" s="1">
        <v>61</v>
      </c>
      <c r="H10" s="1">
        <v>75</v>
      </c>
      <c r="I10" s="1">
        <v>82</v>
      </c>
      <c r="J10" s="1">
        <v>82</v>
      </c>
      <c r="K10" s="1">
        <v>100</v>
      </c>
      <c r="L10" s="1">
        <v>100</v>
      </c>
      <c r="M10" s="1">
        <v>103</v>
      </c>
      <c r="N10" s="1">
        <v>99</v>
      </c>
    </row>
    <row r="11" spans="1:14" x14ac:dyDescent="0.3">
      <c r="A11" s="7" t="s">
        <v>77</v>
      </c>
      <c r="B11" s="1">
        <v>23</v>
      </c>
      <c r="C11" s="1">
        <v>25</v>
      </c>
      <c r="D11" s="1">
        <v>25</v>
      </c>
      <c r="E11" s="1">
        <v>24</v>
      </c>
      <c r="F11" s="1">
        <v>33</v>
      </c>
      <c r="G11" s="1">
        <v>37</v>
      </c>
      <c r="H11" s="1">
        <v>45</v>
      </c>
      <c r="I11" s="1">
        <v>47</v>
      </c>
      <c r="J11" s="1">
        <v>57</v>
      </c>
      <c r="K11" s="1">
        <v>50</v>
      </c>
      <c r="L11" s="1">
        <v>51</v>
      </c>
      <c r="M11" s="1">
        <v>62</v>
      </c>
      <c r="N11" s="1">
        <v>91</v>
      </c>
    </row>
    <row r="12" spans="1:14" x14ac:dyDescent="0.3">
      <c r="A12" s="7" t="s">
        <v>78</v>
      </c>
      <c r="B12" s="1">
        <v>621</v>
      </c>
      <c r="C12" s="1">
        <v>440</v>
      </c>
      <c r="D12" s="1">
        <v>345</v>
      </c>
      <c r="E12" s="1">
        <v>276</v>
      </c>
      <c r="F12" s="1">
        <v>260</v>
      </c>
      <c r="G12" s="1">
        <v>232</v>
      </c>
      <c r="H12" s="1">
        <v>285</v>
      </c>
      <c r="I12" s="1">
        <v>302</v>
      </c>
      <c r="J12" s="1">
        <v>331</v>
      </c>
      <c r="K12" s="1">
        <v>349</v>
      </c>
      <c r="L12" s="1">
        <v>395</v>
      </c>
      <c r="M12" s="1">
        <v>445</v>
      </c>
      <c r="N12" s="1">
        <v>505</v>
      </c>
    </row>
    <row r="13" spans="1:14" x14ac:dyDescent="0.3">
      <c r="A13" s="7" t="s">
        <v>79</v>
      </c>
      <c r="B13" s="1">
        <v>195</v>
      </c>
      <c r="C13" s="1">
        <v>140</v>
      </c>
      <c r="D13" s="1">
        <v>113</v>
      </c>
      <c r="E13" s="1">
        <v>99</v>
      </c>
      <c r="F13" s="1">
        <v>86</v>
      </c>
      <c r="G13" s="1">
        <v>77</v>
      </c>
      <c r="H13" s="1">
        <v>109</v>
      </c>
      <c r="I13" s="1">
        <v>159</v>
      </c>
      <c r="J13" s="1">
        <v>183</v>
      </c>
      <c r="K13" s="1">
        <v>178</v>
      </c>
      <c r="L13" s="1">
        <v>189</v>
      </c>
      <c r="M13" s="1">
        <v>203</v>
      </c>
      <c r="N13" s="1">
        <v>227</v>
      </c>
    </row>
    <row r="14" spans="1:14" x14ac:dyDescent="0.3">
      <c r="A14" s="10" t="s">
        <v>16</v>
      </c>
      <c r="B14" s="5">
        <v>2291</v>
      </c>
      <c r="C14" s="5">
        <v>2095</v>
      </c>
      <c r="D14" s="5">
        <v>2072</v>
      </c>
      <c r="E14" s="5">
        <v>2068</v>
      </c>
      <c r="F14" s="5">
        <v>2109</v>
      </c>
      <c r="G14" s="5">
        <v>2176</v>
      </c>
      <c r="H14" s="5">
        <v>2286</v>
      </c>
      <c r="I14" s="5">
        <v>2397</v>
      </c>
      <c r="J14" s="5">
        <v>2439</v>
      </c>
      <c r="K14" s="5">
        <v>2501</v>
      </c>
      <c r="L14" s="5">
        <v>2570</v>
      </c>
      <c r="M14" s="5">
        <v>2672</v>
      </c>
      <c r="N14" s="5">
        <v>2822</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0.42975206611570199</v>
      </c>
      <c r="C19" s="2">
        <v>0.39194630872483199</v>
      </c>
      <c r="D19" s="2">
        <v>0.36563876651982402</v>
      </c>
      <c r="E19" s="2">
        <v>0.33013780707010199</v>
      </c>
      <c r="F19" s="2">
        <v>0.29595375722543399</v>
      </c>
      <c r="G19" s="2">
        <v>0.29344262295082002</v>
      </c>
      <c r="H19" s="2">
        <v>0.27720628045479201</v>
      </c>
      <c r="I19" s="2">
        <v>0.25622022233986202</v>
      </c>
      <c r="J19" s="2">
        <v>0.22323340471092101</v>
      </c>
      <c r="K19" s="2">
        <v>0.238045738045738</v>
      </c>
      <c r="L19" s="2">
        <v>0.22325581395348801</v>
      </c>
      <c r="M19" s="2">
        <v>0.22731906218144801</v>
      </c>
      <c r="N19" s="2">
        <v>0.22611305652826399</v>
      </c>
    </row>
    <row r="20" spans="1:15" x14ac:dyDescent="0.3">
      <c r="A20" s="8" t="s">
        <v>75</v>
      </c>
      <c r="B20" s="2">
        <v>0.54407713498622601</v>
      </c>
      <c r="C20" s="2">
        <v>0.57785234899328897</v>
      </c>
      <c r="D20" s="2">
        <v>0.61044682190056598</v>
      </c>
      <c r="E20" s="2">
        <v>0.63930497303774703</v>
      </c>
      <c r="F20" s="2">
        <v>0.67341040462427704</v>
      </c>
      <c r="G20" s="2">
        <v>0.67322404371584699</v>
      </c>
      <c r="H20" s="2">
        <v>0.68218733080671401</v>
      </c>
      <c r="I20" s="2">
        <v>0.70037056643726803</v>
      </c>
      <c r="J20" s="2">
        <v>0.73286937901498905</v>
      </c>
      <c r="K20" s="2">
        <v>0.70997920997921005</v>
      </c>
      <c r="L20" s="2">
        <v>0.72506459948320401</v>
      </c>
      <c r="M20" s="2">
        <v>0.72018348623853201</v>
      </c>
      <c r="N20" s="2">
        <v>0.72436218109054495</v>
      </c>
    </row>
    <row r="21" spans="1:15" x14ac:dyDescent="0.3">
      <c r="A21" s="8" t="s">
        <v>76</v>
      </c>
      <c r="B21" s="2">
        <v>2.6170798898071598E-2</v>
      </c>
      <c r="C21" s="2">
        <v>3.02013422818792E-2</v>
      </c>
      <c r="D21" s="2">
        <v>2.3914411579609801E-2</v>
      </c>
      <c r="E21" s="2">
        <v>3.0557219892150999E-2</v>
      </c>
      <c r="F21" s="2">
        <v>3.0635838150288999E-2</v>
      </c>
      <c r="G21" s="2">
        <v>3.3333333333333298E-2</v>
      </c>
      <c r="H21" s="2">
        <v>4.0606388738494897E-2</v>
      </c>
      <c r="I21" s="2">
        <v>4.3409211222869198E-2</v>
      </c>
      <c r="J21" s="2">
        <v>4.3897216274089899E-2</v>
      </c>
      <c r="K21" s="2">
        <v>5.1975051975051999E-2</v>
      </c>
      <c r="L21" s="2">
        <v>5.1679586563307497E-2</v>
      </c>
      <c r="M21" s="2">
        <v>5.24974515800204E-2</v>
      </c>
      <c r="N21" s="2">
        <v>4.95247623811906E-2</v>
      </c>
    </row>
    <row r="22" spans="1:15" x14ac:dyDescent="0.3">
      <c r="A22" s="8" t="s">
        <v>77</v>
      </c>
      <c r="B22" s="2">
        <v>2.7413587604290801E-2</v>
      </c>
      <c r="C22" s="2">
        <v>4.1322314049586799E-2</v>
      </c>
      <c r="D22" s="2">
        <v>5.1759834368530003E-2</v>
      </c>
      <c r="E22" s="2">
        <v>6.01503759398496E-2</v>
      </c>
      <c r="F22" s="2">
        <v>8.7071240105540904E-2</v>
      </c>
      <c r="G22" s="2">
        <v>0.106936416184971</v>
      </c>
      <c r="H22" s="2">
        <v>0.10250569476082</v>
      </c>
      <c r="I22" s="2">
        <v>9.2519685039370095E-2</v>
      </c>
      <c r="J22" s="2">
        <v>9.9824868651488596E-2</v>
      </c>
      <c r="K22" s="2">
        <v>8.6655112651646493E-2</v>
      </c>
      <c r="L22" s="2">
        <v>8.03149606299213E-2</v>
      </c>
      <c r="M22" s="2">
        <v>8.7323943661971798E-2</v>
      </c>
      <c r="N22" s="2">
        <v>0.11057108140947799</v>
      </c>
    </row>
    <row r="23" spans="1:15" x14ac:dyDescent="0.3">
      <c r="A23" s="8" t="s">
        <v>78</v>
      </c>
      <c r="B23" s="2">
        <v>0.74016686531585196</v>
      </c>
      <c r="C23" s="2">
        <v>0.72727272727272696</v>
      </c>
      <c r="D23" s="2">
        <v>0.71428571428571397</v>
      </c>
      <c r="E23" s="2">
        <v>0.69172932330827097</v>
      </c>
      <c r="F23" s="2">
        <v>0.68601583113456499</v>
      </c>
      <c r="G23" s="2">
        <v>0.67052023121387305</v>
      </c>
      <c r="H23" s="2">
        <v>0.64920273348519397</v>
      </c>
      <c r="I23" s="2">
        <v>0.59448818897637801</v>
      </c>
      <c r="J23" s="2">
        <v>0.57968476357267995</v>
      </c>
      <c r="K23" s="2">
        <v>0.60485268630849198</v>
      </c>
      <c r="L23" s="2">
        <v>0.62204724409448797</v>
      </c>
      <c r="M23" s="2">
        <v>0.62676056338028197</v>
      </c>
      <c r="N23" s="2">
        <v>0.61360874848116598</v>
      </c>
    </row>
    <row r="24" spans="1:15" x14ac:dyDescent="0.3">
      <c r="A24" s="8" t="s">
        <v>79</v>
      </c>
      <c r="B24" s="2">
        <v>0.23241954707985699</v>
      </c>
      <c r="C24" s="2">
        <v>0.23140495867768601</v>
      </c>
      <c r="D24" s="2">
        <v>0.23395445134575599</v>
      </c>
      <c r="E24" s="2">
        <v>0.24812030075187999</v>
      </c>
      <c r="F24" s="2">
        <v>0.22691292875989399</v>
      </c>
      <c r="G24" s="2">
        <v>0.22254335260115601</v>
      </c>
      <c r="H24" s="2">
        <v>0.248291571753986</v>
      </c>
      <c r="I24" s="2">
        <v>0.31299212598425202</v>
      </c>
      <c r="J24" s="2">
        <v>0.32049036777583201</v>
      </c>
      <c r="K24" s="2">
        <v>0.30849220103986102</v>
      </c>
      <c r="L24" s="2">
        <v>0.29763779527559098</v>
      </c>
      <c r="M24" s="2">
        <v>0.28591549295774599</v>
      </c>
      <c r="N24" s="2">
        <v>0.275820170109356</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-6.4102564102564097E-2</v>
      </c>
      <c r="C29" s="2">
        <v>-5.1369863013698601E-3</v>
      </c>
      <c r="D29" s="2">
        <v>-5.1635111876075702E-2</v>
      </c>
      <c r="E29" s="2">
        <v>-7.0780399274047195E-2</v>
      </c>
      <c r="F29" s="2">
        <v>4.8828125E-2</v>
      </c>
      <c r="G29" s="2">
        <v>-4.6554934823091199E-2</v>
      </c>
      <c r="H29" s="2">
        <v>-5.46875E-2</v>
      </c>
      <c r="I29" s="2">
        <v>-0.13842975206611599</v>
      </c>
      <c r="J29" s="2">
        <v>9.83213429256595E-2</v>
      </c>
      <c r="K29" s="2">
        <v>-5.6768558951965101E-2</v>
      </c>
      <c r="L29" s="2">
        <v>3.2407407407407399E-2</v>
      </c>
      <c r="M29" s="2">
        <v>1.34529147982063E-2</v>
      </c>
      <c r="N29" s="3">
        <v>8.3932853717026398E-2</v>
      </c>
      <c r="O29" s="3">
        <v>-0.27564102564102599</v>
      </c>
    </row>
    <row r="30" spans="1:15" x14ac:dyDescent="0.3">
      <c r="A30" s="8" t="s">
        <v>75</v>
      </c>
      <c r="B30" s="2">
        <v>8.9873417721518994E-2</v>
      </c>
      <c r="C30" s="2">
        <v>0.12659698025551699</v>
      </c>
      <c r="D30" s="2">
        <v>0.1</v>
      </c>
      <c r="E30" s="2">
        <v>9.1846298031865004E-2</v>
      </c>
      <c r="F30" s="2">
        <v>5.7510729613733901E-2</v>
      </c>
      <c r="G30" s="2">
        <v>2.27272727272727E-2</v>
      </c>
      <c r="H30" s="2">
        <v>0.05</v>
      </c>
      <c r="I30" s="2">
        <v>3.4769463340891898E-2</v>
      </c>
      <c r="J30" s="2">
        <v>-2.1913805697589498E-3</v>
      </c>
      <c r="K30" s="2">
        <v>2.7086383601757E-2</v>
      </c>
      <c r="L30" s="2">
        <v>7.1275837491090498E-3</v>
      </c>
      <c r="M30" s="2">
        <v>2.47699929228592E-2</v>
      </c>
      <c r="N30" s="3">
        <v>5.7706355003652302E-2</v>
      </c>
      <c r="O30" s="3">
        <v>0.83291139240506296</v>
      </c>
    </row>
    <row r="31" spans="1:15" x14ac:dyDescent="0.3">
      <c r="A31" s="8" t="s">
        <v>76</v>
      </c>
      <c r="B31" s="2">
        <v>0.18421052631578899</v>
      </c>
      <c r="C31" s="2">
        <v>-0.155555555555556</v>
      </c>
      <c r="D31" s="2">
        <v>0.34210526315789502</v>
      </c>
      <c r="E31" s="2">
        <v>3.9215686274509803E-2</v>
      </c>
      <c r="F31" s="2">
        <v>0.15094339622641501</v>
      </c>
      <c r="G31" s="2">
        <v>0.22950819672131101</v>
      </c>
      <c r="H31" s="2">
        <v>9.3333333333333296E-2</v>
      </c>
      <c r="I31" s="2">
        <v>0</v>
      </c>
      <c r="J31" s="2">
        <v>0.219512195121951</v>
      </c>
      <c r="K31" s="2">
        <v>0</v>
      </c>
      <c r="L31" s="2">
        <v>0.03</v>
      </c>
      <c r="M31" s="2">
        <v>-3.8834951456310697E-2</v>
      </c>
      <c r="N31" s="3">
        <v>0.207317073170732</v>
      </c>
      <c r="O31" s="3">
        <v>1.6052631578947401</v>
      </c>
    </row>
    <row r="32" spans="1:15" x14ac:dyDescent="0.3">
      <c r="A32" s="8" t="s">
        <v>77</v>
      </c>
      <c r="B32" s="2">
        <v>8.6956521739130405E-2</v>
      </c>
      <c r="C32" s="2">
        <v>0</v>
      </c>
      <c r="D32" s="2">
        <v>-0.04</v>
      </c>
      <c r="E32" s="2">
        <v>0.375</v>
      </c>
      <c r="F32" s="2">
        <v>0.12121212121212099</v>
      </c>
      <c r="G32" s="2">
        <v>0.21621621621621601</v>
      </c>
      <c r="H32" s="2">
        <v>4.4444444444444398E-2</v>
      </c>
      <c r="I32" s="2">
        <v>0.21276595744680901</v>
      </c>
      <c r="J32" s="2">
        <v>-0.12280701754386</v>
      </c>
      <c r="K32" s="2">
        <v>0.02</v>
      </c>
      <c r="L32" s="2">
        <v>0.21568627450980399</v>
      </c>
      <c r="M32" s="2">
        <v>0.467741935483871</v>
      </c>
      <c r="N32" s="3">
        <v>0.59649122807017496</v>
      </c>
      <c r="O32" s="3">
        <v>2.9565217391304301</v>
      </c>
    </row>
    <row r="33" spans="1:15" x14ac:dyDescent="0.3">
      <c r="A33" s="8" t="s">
        <v>78</v>
      </c>
      <c r="B33" s="2">
        <v>-0.29146537842190001</v>
      </c>
      <c r="C33" s="2">
        <v>-0.21590909090909099</v>
      </c>
      <c r="D33" s="2">
        <v>-0.2</v>
      </c>
      <c r="E33" s="2">
        <v>-5.7971014492753603E-2</v>
      </c>
      <c r="F33" s="2">
        <v>-0.107692307692308</v>
      </c>
      <c r="G33" s="2">
        <v>0.22844827586206901</v>
      </c>
      <c r="H33" s="2">
        <v>5.96491228070175E-2</v>
      </c>
      <c r="I33" s="2">
        <v>9.6026490066225198E-2</v>
      </c>
      <c r="J33" s="2">
        <v>5.4380664652568002E-2</v>
      </c>
      <c r="K33" s="2">
        <v>0.131805157593123</v>
      </c>
      <c r="L33" s="2">
        <v>0.126582278481013</v>
      </c>
      <c r="M33" s="2">
        <v>0.13483146067415699</v>
      </c>
      <c r="N33" s="3">
        <v>0.52567975830815705</v>
      </c>
      <c r="O33" s="3">
        <v>-0.18679549114331701</v>
      </c>
    </row>
    <row r="34" spans="1:15" x14ac:dyDescent="0.3">
      <c r="A34" s="8" t="s">
        <v>79</v>
      </c>
      <c r="B34" s="2">
        <v>-0.28205128205128199</v>
      </c>
      <c r="C34" s="2">
        <v>-0.192857142857143</v>
      </c>
      <c r="D34" s="2">
        <v>-0.123893805309735</v>
      </c>
      <c r="E34" s="2">
        <v>-0.13131313131313099</v>
      </c>
      <c r="F34" s="2">
        <v>-0.104651162790698</v>
      </c>
      <c r="G34" s="2">
        <v>0.415584415584416</v>
      </c>
      <c r="H34" s="2">
        <v>0.45871559633027498</v>
      </c>
      <c r="I34" s="2">
        <v>0.15094339622641501</v>
      </c>
      <c r="J34" s="2">
        <v>-2.7322404371584699E-2</v>
      </c>
      <c r="K34" s="2">
        <v>6.1797752808988797E-2</v>
      </c>
      <c r="L34" s="2">
        <v>7.4074074074074098E-2</v>
      </c>
      <c r="M34" s="2">
        <v>0.118226600985222</v>
      </c>
      <c r="N34" s="3">
        <v>0.24043715846994501</v>
      </c>
      <c r="O34" s="3">
        <v>0.16410256410256399</v>
      </c>
    </row>
    <row r="35" spans="1:15" x14ac:dyDescent="0.3">
      <c r="A35" s="11" t="s">
        <v>16</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2.75889644142343E-2</v>
      </c>
      <c r="L35" s="3">
        <v>3.9688715953307398E-2</v>
      </c>
      <c r="M35" s="3">
        <v>5.6137724550898202E-2</v>
      </c>
      <c r="N35" s="3">
        <v>0.157031570315703</v>
      </c>
      <c r="O35" s="3">
        <v>0.231776516804889</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177</v>
      </c>
    </row>
    <row r="2" spans="1:14" ht="15.6" x14ac:dyDescent="0.3">
      <c r="A2" s="12" t="s">
        <v>170</v>
      </c>
    </row>
    <row r="3" spans="1:14" ht="15.6" x14ac:dyDescent="0.3">
      <c r="A3" s="12" t="s">
        <v>59</v>
      </c>
    </row>
    <row r="4" spans="1:14" ht="15.6" x14ac:dyDescent="0.3">
      <c r="A4" s="12" t="s">
        <v>55</v>
      </c>
    </row>
    <row r="5" spans="1:14" x14ac:dyDescent="0.3">
      <c r="A5" s="16" t="str">
        <f>HYPERLINK("#'Table of contents'!A67",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224</v>
      </c>
      <c r="C8" s="1">
        <v>230</v>
      </c>
      <c r="D8" s="1">
        <v>237</v>
      </c>
      <c r="E8" s="1">
        <v>269</v>
      </c>
      <c r="F8" s="1">
        <v>282</v>
      </c>
      <c r="G8" s="1">
        <v>300</v>
      </c>
      <c r="H8" s="1">
        <v>291</v>
      </c>
      <c r="I8" s="1">
        <v>303</v>
      </c>
      <c r="J8" s="1">
        <v>303</v>
      </c>
      <c r="K8" s="1">
        <v>324</v>
      </c>
      <c r="L8" s="1">
        <v>338</v>
      </c>
      <c r="M8" s="1">
        <v>357</v>
      </c>
      <c r="N8" s="1">
        <v>374</v>
      </c>
    </row>
    <row r="9" spans="1:14" x14ac:dyDescent="0.3">
      <c r="A9" s="7" t="s">
        <v>83</v>
      </c>
      <c r="B9" s="1">
        <v>49</v>
      </c>
      <c r="C9" s="1">
        <v>60</v>
      </c>
      <c r="D9" s="1">
        <v>77</v>
      </c>
      <c r="E9" s="1">
        <v>76</v>
      </c>
      <c r="F9" s="1">
        <v>89</v>
      </c>
      <c r="G9" s="1">
        <v>97</v>
      </c>
      <c r="H9" s="1">
        <v>104</v>
      </c>
      <c r="I9" s="1">
        <v>110</v>
      </c>
      <c r="J9" s="1">
        <v>117</v>
      </c>
      <c r="K9" s="1">
        <v>127</v>
      </c>
      <c r="L9" s="1">
        <v>125</v>
      </c>
      <c r="M9" s="1">
        <v>131</v>
      </c>
      <c r="N9" s="1">
        <v>145</v>
      </c>
    </row>
    <row r="10" spans="1:14" x14ac:dyDescent="0.3">
      <c r="A10" s="7" t="s">
        <v>84</v>
      </c>
      <c r="B10" s="1">
        <v>47</v>
      </c>
      <c r="C10" s="1">
        <v>43</v>
      </c>
      <c r="D10" s="1">
        <v>50</v>
      </c>
      <c r="E10" s="1">
        <v>56</v>
      </c>
      <c r="F10" s="1">
        <v>61</v>
      </c>
      <c r="G10" s="1">
        <v>65</v>
      </c>
      <c r="H10" s="1">
        <v>63</v>
      </c>
      <c r="I10" s="1">
        <v>67</v>
      </c>
      <c r="J10" s="1">
        <v>72</v>
      </c>
      <c r="K10" s="1">
        <v>81</v>
      </c>
      <c r="L10" s="1">
        <v>78</v>
      </c>
      <c r="M10" s="1">
        <v>91</v>
      </c>
      <c r="N10" s="1">
        <v>97</v>
      </c>
    </row>
    <row r="11" spans="1:14" x14ac:dyDescent="0.3">
      <c r="A11" s="7" t="s">
        <v>85</v>
      </c>
      <c r="B11" s="1">
        <v>1023</v>
      </c>
      <c r="C11" s="1">
        <v>1055</v>
      </c>
      <c r="D11" s="1">
        <v>1109</v>
      </c>
      <c r="E11" s="1">
        <v>1154</v>
      </c>
      <c r="F11" s="1">
        <v>1191</v>
      </c>
      <c r="G11" s="1">
        <v>1260</v>
      </c>
      <c r="H11" s="1">
        <v>1278</v>
      </c>
      <c r="I11" s="1">
        <v>1293</v>
      </c>
      <c r="J11" s="1">
        <v>1263</v>
      </c>
      <c r="K11" s="1">
        <v>1275</v>
      </c>
      <c r="L11" s="1">
        <v>1281</v>
      </c>
      <c r="M11" s="1">
        <v>1277</v>
      </c>
      <c r="N11" s="1">
        <v>1268</v>
      </c>
    </row>
    <row r="12" spans="1:14" x14ac:dyDescent="0.3">
      <c r="A12" s="7" t="s">
        <v>86</v>
      </c>
      <c r="B12" s="1">
        <v>44</v>
      </c>
      <c r="C12" s="1">
        <v>41</v>
      </c>
      <c r="D12" s="1">
        <v>46</v>
      </c>
      <c r="E12" s="1">
        <v>48</v>
      </c>
      <c r="F12" s="1">
        <v>50</v>
      </c>
      <c r="G12" s="1">
        <v>55</v>
      </c>
      <c r="H12" s="1">
        <v>62</v>
      </c>
      <c r="I12" s="1">
        <v>68</v>
      </c>
      <c r="J12" s="1">
        <v>65</v>
      </c>
      <c r="K12" s="1">
        <v>66</v>
      </c>
      <c r="L12" s="1">
        <v>69</v>
      </c>
      <c r="M12" s="1">
        <v>65</v>
      </c>
      <c r="N12" s="1">
        <v>70</v>
      </c>
    </row>
    <row r="13" spans="1:14" x14ac:dyDescent="0.3">
      <c r="A13" s="7" t="s">
        <v>87</v>
      </c>
      <c r="B13" s="1">
        <v>65</v>
      </c>
      <c r="C13" s="1">
        <v>61</v>
      </c>
      <c r="D13" s="1">
        <v>70</v>
      </c>
      <c r="E13" s="1">
        <v>66</v>
      </c>
      <c r="F13" s="1">
        <v>57</v>
      </c>
      <c r="G13" s="1">
        <v>53</v>
      </c>
      <c r="H13" s="1">
        <v>49</v>
      </c>
      <c r="I13" s="1">
        <v>48</v>
      </c>
      <c r="J13" s="1">
        <v>48</v>
      </c>
      <c r="K13" s="1">
        <v>51</v>
      </c>
      <c r="L13" s="1">
        <v>44</v>
      </c>
      <c r="M13" s="1">
        <v>41</v>
      </c>
      <c r="N13" s="1">
        <v>45</v>
      </c>
    </row>
    <row r="14" spans="1:14" x14ac:dyDescent="0.3">
      <c r="A14" s="7" t="s">
        <v>88</v>
      </c>
      <c r="B14" s="1">
        <v>473</v>
      </c>
      <c r="C14" s="1">
        <v>321</v>
      </c>
      <c r="D14" s="1">
        <v>237</v>
      </c>
      <c r="E14" s="1">
        <v>183</v>
      </c>
      <c r="F14" s="1">
        <v>168</v>
      </c>
      <c r="G14" s="1">
        <v>146</v>
      </c>
      <c r="H14" s="1">
        <v>190</v>
      </c>
      <c r="I14" s="1">
        <v>210</v>
      </c>
      <c r="J14" s="1">
        <v>238</v>
      </c>
      <c r="K14" s="1">
        <v>239</v>
      </c>
      <c r="L14" s="1">
        <v>265</v>
      </c>
      <c r="M14" s="1">
        <v>288</v>
      </c>
      <c r="N14" s="1">
        <v>341</v>
      </c>
    </row>
    <row r="15" spans="1:14" x14ac:dyDescent="0.3">
      <c r="A15" s="7" t="s">
        <v>89</v>
      </c>
      <c r="B15" s="1">
        <v>82</v>
      </c>
      <c r="C15" s="1">
        <v>54</v>
      </c>
      <c r="D15" s="1">
        <v>35</v>
      </c>
      <c r="E15" s="1">
        <v>28</v>
      </c>
      <c r="F15" s="1">
        <v>25</v>
      </c>
      <c r="G15" s="1">
        <v>27</v>
      </c>
      <c r="H15" s="1">
        <v>46</v>
      </c>
      <c r="I15" s="1">
        <v>76</v>
      </c>
      <c r="J15" s="1">
        <v>93</v>
      </c>
      <c r="K15" s="1">
        <v>100</v>
      </c>
      <c r="L15" s="1">
        <v>119</v>
      </c>
      <c r="M15" s="1">
        <v>146</v>
      </c>
      <c r="N15" s="1">
        <v>174</v>
      </c>
    </row>
    <row r="16" spans="1:14" x14ac:dyDescent="0.3">
      <c r="A16" s="7" t="s">
        <v>90</v>
      </c>
      <c r="B16" s="1">
        <v>8</v>
      </c>
      <c r="C16" s="1">
        <v>7</v>
      </c>
      <c r="D16" s="1">
        <v>6</v>
      </c>
      <c r="E16" s="1">
        <v>5</v>
      </c>
      <c r="F16" s="1">
        <v>7</v>
      </c>
      <c r="G16" s="1">
        <v>6</v>
      </c>
      <c r="H16" s="1">
        <v>14</v>
      </c>
      <c r="I16" s="1">
        <v>14</v>
      </c>
      <c r="J16" s="1">
        <v>17</v>
      </c>
      <c r="K16" s="1">
        <v>19</v>
      </c>
      <c r="L16" s="1">
        <v>20</v>
      </c>
      <c r="M16" s="1">
        <v>23</v>
      </c>
      <c r="N16" s="1">
        <v>25</v>
      </c>
    </row>
    <row r="17" spans="1:14" x14ac:dyDescent="0.3">
      <c r="A17" s="7" t="s">
        <v>91</v>
      </c>
      <c r="B17" s="1">
        <v>158</v>
      </c>
      <c r="C17" s="1">
        <v>131</v>
      </c>
      <c r="D17" s="1">
        <v>126</v>
      </c>
      <c r="E17" s="1">
        <v>122</v>
      </c>
      <c r="F17" s="1">
        <v>127</v>
      </c>
      <c r="G17" s="1">
        <v>123</v>
      </c>
      <c r="H17" s="1">
        <v>124</v>
      </c>
      <c r="I17" s="1">
        <v>131</v>
      </c>
      <c r="J17" s="1">
        <v>141</v>
      </c>
      <c r="K17" s="1">
        <v>138</v>
      </c>
      <c r="L17" s="1">
        <v>141</v>
      </c>
      <c r="M17" s="1">
        <v>143</v>
      </c>
      <c r="N17" s="1">
        <v>134</v>
      </c>
    </row>
    <row r="18" spans="1:14" x14ac:dyDescent="0.3">
      <c r="A18" s="7" t="s">
        <v>92</v>
      </c>
      <c r="B18" s="1">
        <v>51</v>
      </c>
      <c r="C18" s="1">
        <v>38</v>
      </c>
      <c r="D18" s="1">
        <v>40</v>
      </c>
      <c r="E18" s="1">
        <v>34</v>
      </c>
      <c r="F18" s="1">
        <v>32</v>
      </c>
      <c r="G18" s="1">
        <v>27</v>
      </c>
      <c r="H18" s="1">
        <v>49</v>
      </c>
      <c r="I18" s="1">
        <v>61</v>
      </c>
      <c r="J18" s="1">
        <v>62</v>
      </c>
      <c r="K18" s="1">
        <v>57</v>
      </c>
      <c r="L18" s="1">
        <v>69</v>
      </c>
      <c r="M18" s="1">
        <v>86</v>
      </c>
      <c r="N18" s="1">
        <v>115</v>
      </c>
    </row>
    <row r="19" spans="1:14" x14ac:dyDescent="0.3">
      <c r="A19" s="7" t="s">
        <v>93</v>
      </c>
      <c r="B19" s="1">
        <v>67</v>
      </c>
      <c r="C19" s="1">
        <v>54</v>
      </c>
      <c r="D19" s="1">
        <v>39</v>
      </c>
      <c r="E19" s="1">
        <v>27</v>
      </c>
      <c r="F19" s="1">
        <v>20</v>
      </c>
      <c r="G19" s="1">
        <v>17</v>
      </c>
      <c r="H19" s="1">
        <v>16</v>
      </c>
      <c r="I19" s="1">
        <v>16</v>
      </c>
      <c r="J19" s="1">
        <v>20</v>
      </c>
      <c r="K19" s="1">
        <v>24</v>
      </c>
      <c r="L19" s="1">
        <v>21</v>
      </c>
      <c r="M19" s="1">
        <v>24</v>
      </c>
      <c r="N19" s="1">
        <v>34</v>
      </c>
    </row>
    <row r="20" spans="1:14" x14ac:dyDescent="0.3">
      <c r="A20" s="10" t="s">
        <v>16</v>
      </c>
      <c r="B20" s="5">
        <v>2291</v>
      </c>
      <c r="C20" s="5">
        <v>2095</v>
      </c>
      <c r="D20" s="5">
        <v>2072</v>
      </c>
      <c r="E20" s="5">
        <v>2068</v>
      </c>
      <c r="F20" s="5">
        <v>2109</v>
      </c>
      <c r="G20" s="5">
        <v>2176</v>
      </c>
      <c r="H20" s="5">
        <v>2286</v>
      </c>
      <c r="I20" s="5">
        <v>2397</v>
      </c>
      <c r="J20" s="5">
        <v>2439</v>
      </c>
      <c r="K20" s="5">
        <v>2501</v>
      </c>
      <c r="L20" s="5">
        <v>2570</v>
      </c>
      <c r="M20" s="5">
        <v>2672</v>
      </c>
      <c r="N20" s="5">
        <v>2822</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0.154269972451791</v>
      </c>
      <c r="C25" s="2">
        <v>0.15436241610738299</v>
      </c>
      <c r="D25" s="2">
        <v>0.14915040906230301</v>
      </c>
      <c r="E25" s="2">
        <v>0.16117435590173801</v>
      </c>
      <c r="F25" s="2">
        <v>0.16300578034682101</v>
      </c>
      <c r="G25" s="2">
        <v>0.16393442622950799</v>
      </c>
      <c r="H25" s="2">
        <v>0.15755278830535999</v>
      </c>
      <c r="I25" s="2">
        <v>0.16040232927474901</v>
      </c>
      <c r="J25" s="2">
        <v>0.16220556745181999</v>
      </c>
      <c r="K25" s="2">
        <v>0.16839916839916799</v>
      </c>
      <c r="L25" s="2">
        <v>0.174677002583979</v>
      </c>
      <c r="M25" s="2">
        <v>0.18195718654434301</v>
      </c>
      <c r="N25" s="2">
        <v>0.18709354677338699</v>
      </c>
    </row>
    <row r="26" spans="1:14" x14ac:dyDescent="0.3">
      <c r="A26" s="8" t="s">
        <v>83</v>
      </c>
      <c r="B26" s="2">
        <v>3.3746556473829202E-2</v>
      </c>
      <c r="C26" s="2">
        <v>4.0268456375838903E-2</v>
      </c>
      <c r="D26" s="2">
        <v>4.8458149779735699E-2</v>
      </c>
      <c r="E26" s="2">
        <v>4.5536249251048502E-2</v>
      </c>
      <c r="F26" s="2">
        <v>5.14450867052023E-2</v>
      </c>
      <c r="G26" s="2">
        <v>5.3005464480874301E-2</v>
      </c>
      <c r="H26" s="2">
        <v>5.63075257173795E-2</v>
      </c>
      <c r="I26" s="2">
        <v>5.8231868713605098E-2</v>
      </c>
      <c r="J26" s="2">
        <v>6.2633832976445397E-2</v>
      </c>
      <c r="K26" s="2">
        <v>6.6008316008315998E-2</v>
      </c>
      <c r="L26" s="2">
        <v>6.4599483204134403E-2</v>
      </c>
      <c r="M26" s="2">
        <v>6.6768603465851201E-2</v>
      </c>
      <c r="N26" s="2">
        <v>7.2536268134066995E-2</v>
      </c>
    </row>
    <row r="27" spans="1:14" x14ac:dyDescent="0.3">
      <c r="A27" s="8" t="s">
        <v>84</v>
      </c>
      <c r="B27" s="2">
        <v>3.2369146005509601E-2</v>
      </c>
      <c r="C27" s="2">
        <v>2.88590604026846E-2</v>
      </c>
      <c r="D27" s="2">
        <v>3.1466331025802402E-2</v>
      </c>
      <c r="E27" s="2">
        <v>3.3553025763930502E-2</v>
      </c>
      <c r="F27" s="2">
        <v>3.5260115606936399E-2</v>
      </c>
      <c r="G27" s="2">
        <v>3.55191256830601E-2</v>
      </c>
      <c r="H27" s="2">
        <v>3.4109366540335702E-2</v>
      </c>
      <c r="I27" s="2">
        <v>3.54685018528322E-2</v>
      </c>
      <c r="J27" s="2">
        <v>3.8543897216274103E-2</v>
      </c>
      <c r="K27" s="2">
        <v>4.2099792099792102E-2</v>
      </c>
      <c r="L27" s="2">
        <v>4.0310077519379803E-2</v>
      </c>
      <c r="M27" s="2">
        <v>4.6381243628950103E-2</v>
      </c>
      <c r="N27" s="2">
        <v>4.8524262131065497E-2</v>
      </c>
    </row>
    <row r="28" spans="1:14" x14ac:dyDescent="0.3">
      <c r="A28" s="8" t="s">
        <v>85</v>
      </c>
      <c r="B28" s="2">
        <v>0.70454545454545503</v>
      </c>
      <c r="C28" s="2">
        <v>0.70805369127516804</v>
      </c>
      <c r="D28" s="2">
        <v>0.69792322215229696</v>
      </c>
      <c r="E28" s="2">
        <v>0.69143199520671095</v>
      </c>
      <c r="F28" s="2">
        <v>0.68843930635838102</v>
      </c>
      <c r="G28" s="2">
        <v>0.68852459016393397</v>
      </c>
      <c r="H28" s="2">
        <v>0.69193286410395205</v>
      </c>
      <c r="I28" s="2">
        <v>0.68448914769719404</v>
      </c>
      <c r="J28" s="2">
        <v>0.67612419700214099</v>
      </c>
      <c r="K28" s="2">
        <v>0.66268191268191301</v>
      </c>
      <c r="L28" s="2">
        <v>0.66201550387596897</v>
      </c>
      <c r="M28" s="2">
        <v>0.65086646279306803</v>
      </c>
      <c r="N28" s="2">
        <v>0.63431715857929005</v>
      </c>
    </row>
    <row r="29" spans="1:14" x14ac:dyDescent="0.3">
      <c r="A29" s="8" t="s">
        <v>86</v>
      </c>
      <c r="B29" s="2">
        <v>3.03030303030303E-2</v>
      </c>
      <c r="C29" s="2">
        <v>2.7516778523489899E-2</v>
      </c>
      <c r="D29" s="2">
        <v>2.8949024543738201E-2</v>
      </c>
      <c r="E29" s="2">
        <v>2.87597363690833E-2</v>
      </c>
      <c r="F29" s="2">
        <v>2.8901734104046201E-2</v>
      </c>
      <c r="G29" s="2">
        <v>3.0054644808743199E-2</v>
      </c>
      <c r="H29" s="2">
        <v>3.3567948023822403E-2</v>
      </c>
      <c r="I29" s="2">
        <v>3.5997882477501297E-2</v>
      </c>
      <c r="J29" s="2">
        <v>3.4796573875802997E-2</v>
      </c>
      <c r="K29" s="2">
        <v>3.4303534303534298E-2</v>
      </c>
      <c r="L29" s="2">
        <v>3.5658914728682198E-2</v>
      </c>
      <c r="M29" s="2">
        <v>3.3129459734964298E-2</v>
      </c>
      <c r="N29" s="2">
        <v>3.5017508754377202E-2</v>
      </c>
    </row>
    <row r="30" spans="1:14" x14ac:dyDescent="0.3">
      <c r="A30" s="8" t="s">
        <v>87</v>
      </c>
      <c r="B30" s="2">
        <v>4.4765840220385697E-2</v>
      </c>
      <c r="C30" s="2">
        <v>4.0939597315436199E-2</v>
      </c>
      <c r="D30" s="2">
        <v>4.4052863436123399E-2</v>
      </c>
      <c r="E30" s="2">
        <v>3.9544637507489502E-2</v>
      </c>
      <c r="F30" s="2">
        <v>3.29479768786127E-2</v>
      </c>
      <c r="G30" s="2">
        <v>2.8961748633879798E-2</v>
      </c>
      <c r="H30" s="2">
        <v>2.6529507309150002E-2</v>
      </c>
      <c r="I30" s="2">
        <v>2.5410269984118598E-2</v>
      </c>
      <c r="J30" s="2">
        <v>2.5695931477516101E-2</v>
      </c>
      <c r="K30" s="2">
        <v>2.6507276507276498E-2</v>
      </c>
      <c r="L30" s="2">
        <v>2.2739018087855299E-2</v>
      </c>
      <c r="M30" s="2">
        <v>2.0897043832823699E-2</v>
      </c>
      <c r="N30" s="2">
        <v>2.2511255627813899E-2</v>
      </c>
    </row>
    <row r="31" spans="1:14" x14ac:dyDescent="0.3">
      <c r="A31" s="8" t="s">
        <v>88</v>
      </c>
      <c r="B31" s="2">
        <v>0.56376638855780703</v>
      </c>
      <c r="C31" s="2">
        <v>0.53057851239669396</v>
      </c>
      <c r="D31" s="2">
        <v>0.49068322981366502</v>
      </c>
      <c r="E31" s="2">
        <v>0.45864661654135302</v>
      </c>
      <c r="F31" s="2">
        <v>0.44327176781002597</v>
      </c>
      <c r="G31" s="2">
        <v>0.42196531791907499</v>
      </c>
      <c r="H31" s="2">
        <v>0.43280182232346198</v>
      </c>
      <c r="I31" s="2">
        <v>0.41338582677165397</v>
      </c>
      <c r="J31" s="2">
        <v>0.41681260945709298</v>
      </c>
      <c r="K31" s="2">
        <v>0.41421143847487002</v>
      </c>
      <c r="L31" s="2">
        <v>0.41732283464566899</v>
      </c>
      <c r="M31" s="2">
        <v>0.40563380281690098</v>
      </c>
      <c r="N31" s="2">
        <v>0.414337788578372</v>
      </c>
    </row>
    <row r="32" spans="1:14" x14ac:dyDescent="0.3">
      <c r="A32" s="8" t="s">
        <v>89</v>
      </c>
      <c r="B32" s="2">
        <v>9.7735399284862898E-2</v>
      </c>
      <c r="C32" s="2">
        <v>8.9256198347107393E-2</v>
      </c>
      <c r="D32" s="2">
        <v>7.2463768115942004E-2</v>
      </c>
      <c r="E32" s="2">
        <v>7.0175438596491196E-2</v>
      </c>
      <c r="F32" s="2">
        <v>6.5963060686015804E-2</v>
      </c>
      <c r="G32" s="2">
        <v>7.80346820809249E-2</v>
      </c>
      <c r="H32" s="2">
        <v>0.104783599088838</v>
      </c>
      <c r="I32" s="2">
        <v>0.14960629921259799</v>
      </c>
      <c r="J32" s="2">
        <v>0.162872154115587</v>
      </c>
      <c r="K32" s="2">
        <v>0.17331022530329299</v>
      </c>
      <c r="L32" s="2">
        <v>0.18740157480315001</v>
      </c>
      <c r="M32" s="2">
        <v>0.205633802816901</v>
      </c>
      <c r="N32" s="2">
        <v>0.21142162818954999</v>
      </c>
    </row>
    <row r="33" spans="1:15" x14ac:dyDescent="0.3">
      <c r="A33" s="8" t="s">
        <v>90</v>
      </c>
      <c r="B33" s="2">
        <v>9.5351609058402908E-3</v>
      </c>
      <c r="C33" s="2">
        <v>1.15702479338843E-2</v>
      </c>
      <c r="D33" s="2">
        <v>1.2422360248447201E-2</v>
      </c>
      <c r="E33" s="2">
        <v>1.2531328320802001E-2</v>
      </c>
      <c r="F33" s="2">
        <v>1.8469656992084402E-2</v>
      </c>
      <c r="G33" s="2">
        <v>1.7341040462427699E-2</v>
      </c>
      <c r="H33" s="2">
        <v>3.18906605922551E-2</v>
      </c>
      <c r="I33" s="2">
        <v>2.7559055118110201E-2</v>
      </c>
      <c r="J33" s="2">
        <v>2.9772329246935202E-2</v>
      </c>
      <c r="K33" s="2">
        <v>3.2928942807625601E-2</v>
      </c>
      <c r="L33" s="2">
        <v>3.1496062992125998E-2</v>
      </c>
      <c r="M33" s="2">
        <v>3.2394366197183097E-2</v>
      </c>
      <c r="N33" s="2">
        <v>3.03766707168894E-2</v>
      </c>
    </row>
    <row r="34" spans="1:15" x14ac:dyDescent="0.3">
      <c r="A34" s="8" t="s">
        <v>91</v>
      </c>
      <c r="B34" s="2">
        <v>0.188319427890346</v>
      </c>
      <c r="C34" s="2">
        <v>0.216528925619835</v>
      </c>
      <c r="D34" s="2">
        <v>0.26086956521739102</v>
      </c>
      <c r="E34" s="2">
        <v>0.30576441102756902</v>
      </c>
      <c r="F34" s="2">
        <v>0.33509234828495998</v>
      </c>
      <c r="G34" s="2">
        <v>0.35549132947976902</v>
      </c>
      <c r="H34" s="2">
        <v>0.28246013667426001</v>
      </c>
      <c r="I34" s="2">
        <v>0.25787401574803098</v>
      </c>
      <c r="J34" s="2">
        <v>0.24693520140105099</v>
      </c>
      <c r="K34" s="2">
        <v>0.23916811091854401</v>
      </c>
      <c r="L34" s="2">
        <v>0.22204724409448801</v>
      </c>
      <c r="M34" s="2">
        <v>0.201408450704225</v>
      </c>
      <c r="N34" s="2">
        <v>0.162818955042527</v>
      </c>
    </row>
    <row r="35" spans="1:15" x14ac:dyDescent="0.3">
      <c r="A35" s="8" t="s">
        <v>92</v>
      </c>
      <c r="B35" s="2">
        <v>6.0786650774731797E-2</v>
      </c>
      <c r="C35" s="2">
        <v>6.2809917355371905E-2</v>
      </c>
      <c r="D35" s="2">
        <v>8.2815734989648004E-2</v>
      </c>
      <c r="E35" s="2">
        <v>8.5213032581453602E-2</v>
      </c>
      <c r="F35" s="2">
        <v>8.4432717678100302E-2</v>
      </c>
      <c r="G35" s="2">
        <v>7.80346820809249E-2</v>
      </c>
      <c r="H35" s="2">
        <v>0.11161731207289299</v>
      </c>
      <c r="I35" s="2">
        <v>0.12007874015748</v>
      </c>
      <c r="J35" s="2">
        <v>0.108581436077058</v>
      </c>
      <c r="K35" s="2">
        <v>9.8786828422876893E-2</v>
      </c>
      <c r="L35" s="2">
        <v>0.108661417322835</v>
      </c>
      <c r="M35" s="2">
        <v>0.12112676056338</v>
      </c>
      <c r="N35" s="2">
        <v>0.13973268529769101</v>
      </c>
    </row>
    <row r="36" spans="1:15" x14ac:dyDescent="0.3">
      <c r="A36" s="8" t="s">
        <v>93</v>
      </c>
      <c r="B36" s="2">
        <v>7.9856972586412403E-2</v>
      </c>
      <c r="C36" s="2">
        <v>8.9256198347107393E-2</v>
      </c>
      <c r="D36" s="2">
        <v>8.0745341614906804E-2</v>
      </c>
      <c r="E36" s="2">
        <v>6.7669172932330796E-2</v>
      </c>
      <c r="F36" s="2">
        <v>5.2770448548812701E-2</v>
      </c>
      <c r="G36" s="2">
        <v>4.9132947976878602E-2</v>
      </c>
      <c r="H36" s="2">
        <v>3.6446469248291598E-2</v>
      </c>
      <c r="I36" s="2">
        <v>3.1496062992125998E-2</v>
      </c>
      <c r="J36" s="2">
        <v>3.5026269702276701E-2</v>
      </c>
      <c r="K36" s="2">
        <v>4.1594454072790298E-2</v>
      </c>
      <c r="L36" s="2">
        <v>3.3070866141732297E-2</v>
      </c>
      <c r="M36" s="2">
        <v>3.3802816901408399E-2</v>
      </c>
      <c r="N36" s="2">
        <v>4.1312272174969598E-2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2.6785714285714302E-2</v>
      </c>
      <c r="C41" s="2">
        <v>3.0434782608695699E-2</v>
      </c>
      <c r="D41" s="2">
        <v>0.13502109704641299</v>
      </c>
      <c r="E41" s="2">
        <v>4.8327137546468397E-2</v>
      </c>
      <c r="F41" s="2">
        <v>6.3829787234042507E-2</v>
      </c>
      <c r="G41" s="2">
        <v>-0.03</v>
      </c>
      <c r="H41" s="2">
        <v>4.1237113402061903E-2</v>
      </c>
      <c r="I41" s="2">
        <v>0</v>
      </c>
      <c r="J41" s="2">
        <v>6.9306930693069299E-2</v>
      </c>
      <c r="K41" s="2">
        <v>4.3209876543209902E-2</v>
      </c>
      <c r="L41" s="2">
        <v>5.6213017751479299E-2</v>
      </c>
      <c r="M41" s="2">
        <v>4.7619047619047603E-2</v>
      </c>
      <c r="N41" s="3">
        <v>0.23432343234323399</v>
      </c>
      <c r="O41" s="3">
        <v>0.66964285714285698</v>
      </c>
    </row>
    <row r="42" spans="1:15" x14ac:dyDescent="0.3">
      <c r="A42" s="8" t="s">
        <v>83</v>
      </c>
      <c r="B42" s="2">
        <v>0.22448979591836701</v>
      </c>
      <c r="C42" s="2">
        <v>0.28333333333333299</v>
      </c>
      <c r="D42" s="2">
        <v>-1.2987012987013E-2</v>
      </c>
      <c r="E42" s="2">
        <v>0.17105263157894701</v>
      </c>
      <c r="F42" s="2">
        <v>8.98876404494382E-2</v>
      </c>
      <c r="G42" s="2">
        <v>7.2164948453608199E-2</v>
      </c>
      <c r="H42" s="2">
        <v>5.7692307692307702E-2</v>
      </c>
      <c r="I42" s="2">
        <v>6.3636363636363602E-2</v>
      </c>
      <c r="J42" s="2">
        <v>8.54700854700855E-2</v>
      </c>
      <c r="K42" s="2">
        <v>-1.5748031496062999E-2</v>
      </c>
      <c r="L42" s="2">
        <v>4.8000000000000001E-2</v>
      </c>
      <c r="M42" s="2">
        <v>0.106870229007634</v>
      </c>
      <c r="N42" s="3">
        <v>0.23931623931623899</v>
      </c>
      <c r="O42" s="3">
        <v>1.9591836734693899</v>
      </c>
    </row>
    <row r="43" spans="1:15" x14ac:dyDescent="0.3">
      <c r="A43" s="8" t="s">
        <v>84</v>
      </c>
      <c r="B43" s="2">
        <v>-8.5106382978723402E-2</v>
      </c>
      <c r="C43" s="2">
        <v>0.162790697674419</v>
      </c>
      <c r="D43" s="2">
        <v>0.12</v>
      </c>
      <c r="E43" s="2">
        <v>8.9285714285714302E-2</v>
      </c>
      <c r="F43" s="2">
        <v>6.5573770491803296E-2</v>
      </c>
      <c r="G43" s="2">
        <v>-3.0769230769230799E-2</v>
      </c>
      <c r="H43" s="2">
        <v>6.3492063492063502E-2</v>
      </c>
      <c r="I43" s="2">
        <v>7.4626865671641798E-2</v>
      </c>
      <c r="J43" s="2">
        <v>0.125</v>
      </c>
      <c r="K43" s="2">
        <v>-3.7037037037037E-2</v>
      </c>
      <c r="L43" s="2">
        <v>0.16666666666666699</v>
      </c>
      <c r="M43" s="2">
        <v>6.5934065934065894E-2</v>
      </c>
      <c r="N43" s="3">
        <v>0.34722222222222199</v>
      </c>
      <c r="O43" s="3">
        <v>1.0638297872340401</v>
      </c>
    </row>
    <row r="44" spans="1:15" x14ac:dyDescent="0.3">
      <c r="A44" s="8" t="s">
        <v>85</v>
      </c>
      <c r="B44" s="2">
        <v>3.1280547409579702E-2</v>
      </c>
      <c r="C44" s="2">
        <v>5.1184834123222701E-2</v>
      </c>
      <c r="D44" s="2">
        <v>4.0577096483318302E-2</v>
      </c>
      <c r="E44" s="2">
        <v>3.2062391681109199E-2</v>
      </c>
      <c r="F44" s="2">
        <v>5.7934508816120903E-2</v>
      </c>
      <c r="G44" s="2">
        <v>1.4285714285714299E-2</v>
      </c>
      <c r="H44" s="2">
        <v>1.1737089201877901E-2</v>
      </c>
      <c r="I44" s="2">
        <v>-2.3201856148491899E-2</v>
      </c>
      <c r="J44" s="2">
        <v>9.5011876484560592E-3</v>
      </c>
      <c r="K44" s="2">
        <v>4.7058823529411804E-3</v>
      </c>
      <c r="L44" s="2">
        <v>-3.1225604996096799E-3</v>
      </c>
      <c r="M44" s="2">
        <v>-7.0477682067345299E-3</v>
      </c>
      <c r="N44" s="3">
        <v>3.95882818685669E-3</v>
      </c>
      <c r="O44" s="3">
        <v>0.23949169110459401</v>
      </c>
    </row>
    <row r="45" spans="1:15" x14ac:dyDescent="0.3">
      <c r="A45" s="8" t="s">
        <v>86</v>
      </c>
      <c r="B45" s="2">
        <v>-6.8181818181818205E-2</v>
      </c>
      <c r="C45" s="2">
        <v>0.12195121951219499</v>
      </c>
      <c r="D45" s="2">
        <v>4.3478260869565202E-2</v>
      </c>
      <c r="E45" s="2">
        <v>4.1666666666666699E-2</v>
      </c>
      <c r="F45" s="2">
        <v>0.1</v>
      </c>
      <c r="G45" s="2">
        <v>0.12727272727272701</v>
      </c>
      <c r="H45" s="2">
        <v>9.6774193548387094E-2</v>
      </c>
      <c r="I45" s="2">
        <v>-4.4117647058823498E-2</v>
      </c>
      <c r="J45" s="2">
        <v>1.5384615384615399E-2</v>
      </c>
      <c r="K45" s="2">
        <v>4.5454545454545497E-2</v>
      </c>
      <c r="L45" s="2">
        <v>-5.7971014492753603E-2</v>
      </c>
      <c r="M45" s="2">
        <v>7.69230769230769E-2</v>
      </c>
      <c r="N45" s="3">
        <v>7.69230769230769E-2</v>
      </c>
      <c r="O45" s="3">
        <v>0.59090909090909105</v>
      </c>
    </row>
    <row r="46" spans="1:15" x14ac:dyDescent="0.3">
      <c r="A46" s="8" t="s">
        <v>87</v>
      </c>
      <c r="B46" s="2">
        <v>-6.15384615384615E-2</v>
      </c>
      <c r="C46" s="2">
        <v>0.14754098360655701</v>
      </c>
      <c r="D46" s="2">
        <v>-5.7142857142857099E-2</v>
      </c>
      <c r="E46" s="2">
        <v>-0.13636363636363599</v>
      </c>
      <c r="F46" s="2">
        <v>-7.0175438596491196E-2</v>
      </c>
      <c r="G46" s="2">
        <v>-7.5471698113207503E-2</v>
      </c>
      <c r="H46" s="2">
        <v>-2.04081632653061E-2</v>
      </c>
      <c r="I46" s="2">
        <v>0</v>
      </c>
      <c r="J46" s="2">
        <v>6.25E-2</v>
      </c>
      <c r="K46" s="2">
        <v>-0.13725490196078399</v>
      </c>
      <c r="L46" s="2">
        <v>-6.8181818181818205E-2</v>
      </c>
      <c r="M46" s="2">
        <v>9.7560975609756101E-2</v>
      </c>
      <c r="N46" s="3">
        <v>-6.25E-2</v>
      </c>
      <c r="O46" s="3">
        <v>-0.30769230769230799</v>
      </c>
    </row>
    <row r="47" spans="1:15" x14ac:dyDescent="0.3">
      <c r="A47" s="8" t="s">
        <v>88</v>
      </c>
      <c r="B47" s="2">
        <v>-0.32135306553911203</v>
      </c>
      <c r="C47" s="2">
        <v>-0.26168224299065401</v>
      </c>
      <c r="D47" s="2">
        <v>-0.227848101265823</v>
      </c>
      <c r="E47" s="2">
        <v>-8.1967213114754106E-2</v>
      </c>
      <c r="F47" s="2">
        <v>-0.13095238095238099</v>
      </c>
      <c r="G47" s="2">
        <v>0.301369863013699</v>
      </c>
      <c r="H47" s="2">
        <v>0.105263157894737</v>
      </c>
      <c r="I47" s="2">
        <v>0.133333333333333</v>
      </c>
      <c r="J47" s="2">
        <v>4.20168067226891E-3</v>
      </c>
      <c r="K47" s="2">
        <v>0.108786610878661</v>
      </c>
      <c r="L47" s="2">
        <v>8.6792452830188702E-2</v>
      </c>
      <c r="M47" s="2">
        <v>0.18402777777777801</v>
      </c>
      <c r="N47" s="3">
        <v>0.432773109243697</v>
      </c>
      <c r="O47" s="3">
        <v>-0.27906976744186002</v>
      </c>
    </row>
    <row r="48" spans="1:15" x14ac:dyDescent="0.3">
      <c r="A48" s="8" t="s">
        <v>89</v>
      </c>
      <c r="B48" s="2">
        <v>-0.34146341463414598</v>
      </c>
      <c r="C48" s="2">
        <v>-0.35185185185185203</v>
      </c>
      <c r="D48" s="2">
        <v>-0.2</v>
      </c>
      <c r="E48" s="2">
        <v>-0.107142857142857</v>
      </c>
      <c r="F48" s="2">
        <v>0.08</v>
      </c>
      <c r="G48" s="2">
        <v>0.70370370370370405</v>
      </c>
      <c r="H48" s="2">
        <v>0.65217391304347805</v>
      </c>
      <c r="I48" s="2">
        <v>0.22368421052631601</v>
      </c>
      <c r="J48" s="2">
        <v>7.5268817204301106E-2</v>
      </c>
      <c r="K48" s="2">
        <v>0.19</v>
      </c>
      <c r="L48" s="2">
        <v>0.22689075630252101</v>
      </c>
      <c r="M48" s="2">
        <v>0.19178082191780799</v>
      </c>
      <c r="N48" s="3">
        <v>0.87096774193548399</v>
      </c>
      <c r="O48" s="3">
        <v>1.1219512195121999</v>
      </c>
    </row>
    <row r="49" spans="1:15" x14ac:dyDescent="0.3">
      <c r="A49" s="8" t="s">
        <v>90</v>
      </c>
      <c r="B49" s="2">
        <v>-0.125</v>
      </c>
      <c r="C49" s="2">
        <v>-0.14285714285714299</v>
      </c>
      <c r="D49" s="2">
        <v>-0.16666666666666699</v>
      </c>
      <c r="E49" s="2">
        <v>0.4</v>
      </c>
      <c r="F49" s="2">
        <v>-0.14285714285714299</v>
      </c>
      <c r="G49" s="2">
        <v>1.3333333333333299</v>
      </c>
      <c r="H49" s="2">
        <v>0</v>
      </c>
      <c r="I49" s="2">
        <v>0.214285714285714</v>
      </c>
      <c r="J49" s="2">
        <v>0.11764705882352899</v>
      </c>
      <c r="K49" s="2">
        <v>5.2631578947368397E-2</v>
      </c>
      <c r="L49" s="2">
        <v>0.15</v>
      </c>
      <c r="M49" s="2">
        <v>8.6956521739130405E-2</v>
      </c>
      <c r="N49" s="3">
        <v>0.47058823529411797</v>
      </c>
      <c r="O49" s="3">
        <v>2.125</v>
      </c>
    </row>
    <row r="50" spans="1:15" x14ac:dyDescent="0.3">
      <c r="A50" s="8" t="s">
        <v>91</v>
      </c>
      <c r="B50" s="2">
        <v>-0.170886075949367</v>
      </c>
      <c r="C50" s="2">
        <v>-3.8167938931297697E-2</v>
      </c>
      <c r="D50" s="2">
        <v>-3.1746031746031703E-2</v>
      </c>
      <c r="E50" s="2">
        <v>4.0983606557376998E-2</v>
      </c>
      <c r="F50" s="2">
        <v>-3.1496062992125998E-2</v>
      </c>
      <c r="G50" s="2">
        <v>8.1300813008130107E-3</v>
      </c>
      <c r="H50" s="2">
        <v>5.6451612903225798E-2</v>
      </c>
      <c r="I50" s="2">
        <v>7.6335877862595394E-2</v>
      </c>
      <c r="J50" s="2">
        <v>-2.1276595744680899E-2</v>
      </c>
      <c r="K50" s="2">
        <v>2.1739130434782601E-2</v>
      </c>
      <c r="L50" s="2">
        <v>1.41843971631206E-2</v>
      </c>
      <c r="M50" s="2">
        <v>-6.2937062937062901E-2</v>
      </c>
      <c r="N50" s="3">
        <v>-4.9645390070922002E-2</v>
      </c>
      <c r="O50" s="3">
        <v>-0.151898734177215</v>
      </c>
    </row>
    <row r="51" spans="1:15" x14ac:dyDescent="0.3">
      <c r="A51" s="8" t="s">
        <v>92</v>
      </c>
      <c r="B51" s="2">
        <v>-0.25490196078431399</v>
      </c>
      <c r="C51" s="2">
        <v>5.2631578947368397E-2</v>
      </c>
      <c r="D51" s="2">
        <v>-0.15</v>
      </c>
      <c r="E51" s="2">
        <v>-5.8823529411764698E-2</v>
      </c>
      <c r="F51" s="2">
        <v>-0.15625</v>
      </c>
      <c r="G51" s="2">
        <v>0.81481481481481499</v>
      </c>
      <c r="H51" s="2">
        <v>0.24489795918367299</v>
      </c>
      <c r="I51" s="2">
        <v>1.63934426229508E-2</v>
      </c>
      <c r="J51" s="2">
        <v>-8.0645161290322606E-2</v>
      </c>
      <c r="K51" s="2">
        <v>0.21052631578947401</v>
      </c>
      <c r="L51" s="2">
        <v>0.24637681159420299</v>
      </c>
      <c r="M51" s="2">
        <v>0.337209302325581</v>
      </c>
      <c r="N51" s="3">
        <v>0.85483870967741904</v>
      </c>
      <c r="O51" s="3">
        <v>1.2549019607843099</v>
      </c>
    </row>
    <row r="52" spans="1:15" x14ac:dyDescent="0.3">
      <c r="A52" s="8" t="s">
        <v>93</v>
      </c>
      <c r="B52" s="2">
        <v>-0.19402985074626899</v>
      </c>
      <c r="C52" s="2">
        <v>-0.27777777777777801</v>
      </c>
      <c r="D52" s="2">
        <v>-0.30769230769230799</v>
      </c>
      <c r="E52" s="2">
        <v>-0.25925925925925902</v>
      </c>
      <c r="F52" s="2">
        <v>-0.15</v>
      </c>
      <c r="G52" s="2">
        <v>-5.8823529411764698E-2</v>
      </c>
      <c r="H52" s="2">
        <v>0</v>
      </c>
      <c r="I52" s="2">
        <v>0.25</v>
      </c>
      <c r="J52" s="2">
        <v>0.2</v>
      </c>
      <c r="K52" s="2">
        <v>-0.125</v>
      </c>
      <c r="L52" s="2">
        <v>0.14285714285714299</v>
      </c>
      <c r="M52" s="2">
        <v>0.41666666666666702</v>
      </c>
      <c r="N52" s="3">
        <v>0.7</v>
      </c>
      <c r="O52" s="3">
        <v>-0.49253731343283602</v>
      </c>
    </row>
    <row r="53" spans="1:15" x14ac:dyDescent="0.3">
      <c r="A53" s="11" t="s">
        <v>16</v>
      </c>
      <c r="B53" s="3">
        <v>-8.5552160628546495E-2</v>
      </c>
      <c r="C53" s="3">
        <v>-1.09785202863962E-2</v>
      </c>
      <c r="D53" s="3">
        <v>-1.9305019305019299E-3</v>
      </c>
      <c r="E53" s="3">
        <v>1.9825918762089001E-2</v>
      </c>
      <c r="F53" s="3">
        <v>3.1768610715979098E-2</v>
      </c>
      <c r="G53" s="3">
        <v>5.0551470588235302E-2</v>
      </c>
      <c r="H53" s="3">
        <v>4.8556430446194197E-2</v>
      </c>
      <c r="I53" s="3">
        <v>1.7521902377972499E-2</v>
      </c>
      <c r="J53" s="3">
        <v>2.5420254202542E-2</v>
      </c>
      <c r="K53" s="3">
        <v>2.75889644142343E-2</v>
      </c>
      <c r="L53" s="3">
        <v>3.9688715953307398E-2</v>
      </c>
      <c r="M53" s="3">
        <v>5.6137724550898202E-2</v>
      </c>
      <c r="N53" s="3">
        <v>0.157031570315703</v>
      </c>
      <c r="O53" s="3">
        <v>0.231776516804889</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178</v>
      </c>
    </row>
    <row r="2" spans="1:14" ht="15.6" x14ac:dyDescent="0.3">
      <c r="A2" s="12" t="s">
        <v>179</v>
      </c>
    </row>
    <row r="3" spans="1:14" ht="15.6" x14ac:dyDescent="0.3">
      <c r="A3" s="12" t="s">
        <v>33</v>
      </c>
    </row>
    <row r="4" spans="1:14" x14ac:dyDescent="0.3">
      <c r="A4" s="15"/>
    </row>
    <row r="5" spans="1:14" x14ac:dyDescent="0.3">
      <c r="A5" s="16" t="str">
        <f>HYPERLINK("#'Table of contents'!A68",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194</v>
      </c>
      <c r="C8" s="1">
        <v>196</v>
      </c>
      <c r="D8" s="1">
        <v>211</v>
      </c>
      <c r="E8" s="1">
        <v>212</v>
      </c>
      <c r="F8" s="1">
        <v>221</v>
      </c>
      <c r="G8" s="1">
        <v>194</v>
      </c>
      <c r="H8" s="1">
        <v>181</v>
      </c>
      <c r="I8" s="1">
        <v>181</v>
      </c>
      <c r="J8" s="1">
        <v>183</v>
      </c>
      <c r="K8" s="1">
        <v>185</v>
      </c>
      <c r="L8" s="1">
        <v>182</v>
      </c>
      <c r="M8" s="1">
        <v>192</v>
      </c>
      <c r="N8" s="1">
        <v>206</v>
      </c>
    </row>
    <row r="9" spans="1:14" x14ac:dyDescent="0.3">
      <c r="A9" s="7" t="s">
        <v>14</v>
      </c>
      <c r="B9" s="1">
        <v>437</v>
      </c>
      <c r="C9" s="1">
        <v>422</v>
      </c>
      <c r="D9" s="1">
        <v>407</v>
      </c>
      <c r="E9" s="1">
        <v>421</v>
      </c>
      <c r="F9" s="1">
        <v>427</v>
      </c>
      <c r="G9" s="1">
        <v>437</v>
      </c>
      <c r="H9" s="1">
        <v>459</v>
      </c>
      <c r="I9" s="1">
        <v>471</v>
      </c>
      <c r="J9" s="1">
        <v>471</v>
      </c>
      <c r="K9" s="1">
        <v>482</v>
      </c>
      <c r="L9" s="1">
        <v>498</v>
      </c>
      <c r="M9" s="1">
        <v>503</v>
      </c>
      <c r="N9" s="1">
        <v>517</v>
      </c>
    </row>
    <row r="10" spans="1:14" x14ac:dyDescent="0.3">
      <c r="A10" s="7" t="s">
        <v>15</v>
      </c>
      <c r="B10" s="1">
        <v>42</v>
      </c>
      <c r="C10" s="1">
        <v>36</v>
      </c>
      <c r="D10" s="1">
        <v>31</v>
      </c>
      <c r="E10" s="1">
        <v>26</v>
      </c>
      <c r="F10" s="1">
        <v>30</v>
      </c>
      <c r="G10" s="1">
        <v>32</v>
      </c>
      <c r="H10" s="1">
        <v>35</v>
      </c>
      <c r="I10" s="1">
        <v>29</v>
      </c>
      <c r="J10" s="1">
        <v>26</v>
      </c>
      <c r="K10" s="1">
        <v>33</v>
      </c>
      <c r="L10" s="1">
        <v>30</v>
      </c>
      <c r="M10" s="1">
        <v>32</v>
      </c>
      <c r="N10" s="1">
        <v>38</v>
      </c>
    </row>
    <row r="11" spans="1:14" x14ac:dyDescent="0.3">
      <c r="A11" s="10" t="s">
        <v>16</v>
      </c>
      <c r="B11" s="5">
        <v>673</v>
      </c>
      <c r="C11" s="5">
        <v>654</v>
      </c>
      <c r="D11" s="5">
        <v>649</v>
      </c>
      <c r="E11" s="5">
        <v>659</v>
      </c>
      <c r="F11" s="5">
        <v>678</v>
      </c>
      <c r="G11" s="5">
        <v>663</v>
      </c>
      <c r="H11" s="5">
        <v>675</v>
      </c>
      <c r="I11" s="5">
        <v>681</v>
      </c>
      <c r="J11" s="5">
        <v>680</v>
      </c>
      <c r="K11" s="5">
        <v>700</v>
      </c>
      <c r="L11" s="5">
        <v>710</v>
      </c>
      <c r="M11" s="5">
        <v>727</v>
      </c>
      <c r="N11" s="5">
        <v>761</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0.28826151560178298</v>
      </c>
      <c r="C16" s="2">
        <v>0.29969418960244598</v>
      </c>
      <c r="D16" s="2">
        <v>0.32511556240369799</v>
      </c>
      <c r="E16" s="2">
        <v>0.32169954476479501</v>
      </c>
      <c r="F16" s="2">
        <v>0.32595870206489702</v>
      </c>
      <c r="G16" s="2">
        <v>0.29260935143288103</v>
      </c>
      <c r="H16" s="2">
        <v>0.26814814814814802</v>
      </c>
      <c r="I16" s="2">
        <v>0.26578560939794399</v>
      </c>
      <c r="J16" s="2">
        <v>0.26911764705882402</v>
      </c>
      <c r="K16" s="2">
        <v>0.26428571428571401</v>
      </c>
      <c r="L16" s="2">
        <v>0.25633802816901402</v>
      </c>
      <c r="M16" s="2">
        <v>0.26409903713892702</v>
      </c>
      <c r="N16" s="2">
        <v>0.27069645203679399</v>
      </c>
    </row>
    <row r="17" spans="1:15" x14ac:dyDescent="0.3">
      <c r="A17" s="8" t="s">
        <v>14</v>
      </c>
      <c r="B17" s="2">
        <v>0.64933135215453197</v>
      </c>
      <c r="C17" s="2">
        <v>0.64525993883792099</v>
      </c>
      <c r="D17" s="2">
        <v>0.62711864406779705</v>
      </c>
      <c r="E17" s="2">
        <v>0.63884673748103205</v>
      </c>
      <c r="F17" s="2">
        <v>0.62979351032448405</v>
      </c>
      <c r="G17" s="2">
        <v>0.65912518853695301</v>
      </c>
      <c r="H17" s="2">
        <v>0.68</v>
      </c>
      <c r="I17" s="2">
        <v>0.69162995594713705</v>
      </c>
      <c r="J17" s="2">
        <v>0.69264705882352895</v>
      </c>
      <c r="K17" s="2">
        <v>0.68857142857142895</v>
      </c>
      <c r="L17" s="2">
        <v>0.70140845070422497</v>
      </c>
      <c r="M17" s="2">
        <v>0.69188445667125198</v>
      </c>
      <c r="N17" s="2">
        <v>0.67936925098554501</v>
      </c>
    </row>
    <row r="18" spans="1:15" x14ac:dyDescent="0.3">
      <c r="A18" s="8" t="s">
        <v>15</v>
      </c>
      <c r="B18" s="2">
        <v>6.2407132243685E-2</v>
      </c>
      <c r="C18" s="2">
        <v>5.5045871559633003E-2</v>
      </c>
      <c r="D18" s="2">
        <v>4.77657935285054E-2</v>
      </c>
      <c r="E18" s="2">
        <v>3.9453717754173001E-2</v>
      </c>
      <c r="F18" s="2">
        <v>4.4247787610619503E-2</v>
      </c>
      <c r="G18" s="2">
        <v>4.8265460030165901E-2</v>
      </c>
      <c r="H18" s="2">
        <v>5.1851851851851899E-2</v>
      </c>
      <c r="I18" s="2">
        <v>4.25844346549192E-2</v>
      </c>
      <c r="J18" s="2">
        <v>3.8235294117647103E-2</v>
      </c>
      <c r="K18" s="2">
        <v>4.7142857142857097E-2</v>
      </c>
      <c r="L18" s="2">
        <v>4.2253521126760597E-2</v>
      </c>
      <c r="M18" s="2">
        <v>4.4016506189821197E-2</v>
      </c>
      <c r="N18" s="2">
        <v>4.9934296977660997E-2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1.03092783505155E-2</v>
      </c>
      <c r="C23" s="2">
        <v>7.6530612244898003E-2</v>
      </c>
      <c r="D23" s="2">
        <v>4.739336492891E-3</v>
      </c>
      <c r="E23" s="2">
        <v>4.2452830188679201E-2</v>
      </c>
      <c r="F23" s="2">
        <v>-0.122171945701357</v>
      </c>
      <c r="G23" s="2">
        <v>-6.7010309278350499E-2</v>
      </c>
      <c r="H23" s="2">
        <v>0</v>
      </c>
      <c r="I23" s="2">
        <v>1.1049723756906099E-2</v>
      </c>
      <c r="J23" s="2">
        <v>1.0928961748633901E-2</v>
      </c>
      <c r="K23" s="2">
        <v>-1.62162162162162E-2</v>
      </c>
      <c r="L23" s="2">
        <v>5.4945054945054903E-2</v>
      </c>
      <c r="M23" s="2">
        <v>7.2916666666666699E-2</v>
      </c>
      <c r="N23" s="3">
        <v>0.12568306010929001</v>
      </c>
      <c r="O23" s="3">
        <v>6.18556701030928E-2</v>
      </c>
    </row>
    <row r="24" spans="1:15" x14ac:dyDescent="0.3">
      <c r="A24" s="8" t="s">
        <v>14</v>
      </c>
      <c r="B24" s="2">
        <v>-3.4324942791762E-2</v>
      </c>
      <c r="C24" s="2">
        <v>-3.5545023696682498E-2</v>
      </c>
      <c r="D24" s="2">
        <v>3.4398034398034398E-2</v>
      </c>
      <c r="E24" s="2">
        <v>1.42517814726841E-2</v>
      </c>
      <c r="F24" s="2">
        <v>2.3419203747072601E-2</v>
      </c>
      <c r="G24" s="2">
        <v>5.0343249427917597E-2</v>
      </c>
      <c r="H24" s="2">
        <v>2.61437908496732E-2</v>
      </c>
      <c r="I24" s="2">
        <v>0</v>
      </c>
      <c r="J24" s="2">
        <v>2.3354564755838601E-2</v>
      </c>
      <c r="K24" s="2">
        <v>3.3195020746888002E-2</v>
      </c>
      <c r="L24" s="2">
        <v>1.00401606425703E-2</v>
      </c>
      <c r="M24" s="2">
        <v>2.78330019880716E-2</v>
      </c>
      <c r="N24" s="3">
        <v>9.76645435244161E-2</v>
      </c>
      <c r="O24" s="3">
        <v>0.18306636155606401</v>
      </c>
    </row>
    <row r="25" spans="1:15" x14ac:dyDescent="0.3">
      <c r="A25" s="8" t="s">
        <v>15</v>
      </c>
      <c r="B25" s="2">
        <v>-0.14285714285714299</v>
      </c>
      <c r="C25" s="2">
        <v>-0.13888888888888901</v>
      </c>
      <c r="D25" s="2">
        <v>-0.16129032258064499</v>
      </c>
      <c r="E25" s="2">
        <v>0.15384615384615399</v>
      </c>
      <c r="F25" s="2">
        <v>6.6666666666666693E-2</v>
      </c>
      <c r="G25" s="2">
        <v>9.375E-2</v>
      </c>
      <c r="H25" s="2">
        <v>-0.17142857142857101</v>
      </c>
      <c r="I25" s="2">
        <v>-0.10344827586206901</v>
      </c>
      <c r="J25" s="2">
        <v>0.269230769230769</v>
      </c>
      <c r="K25" s="2">
        <v>-9.0909090909090898E-2</v>
      </c>
      <c r="L25" s="2">
        <v>6.6666666666666693E-2</v>
      </c>
      <c r="M25" s="2">
        <v>0.1875</v>
      </c>
      <c r="N25" s="3">
        <v>0.46153846153846201</v>
      </c>
      <c r="O25" s="3">
        <v>-9.5238095238095205E-2</v>
      </c>
    </row>
    <row r="26" spans="1:15" x14ac:dyDescent="0.3">
      <c r="A26" s="11" t="s">
        <v>16</v>
      </c>
      <c r="B26" s="3">
        <v>-2.82317979197623E-2</v>
      </c>
      <c r="C26" s="3">
        <v>-7.6452599388379203E-3</v>
      </c>
      <c r="D26" s="3">
        <v>1.5408320493066299E-2</v>
      </c>
      <c r="E26" s="3">
        <v>2.8831562974203299E-2</v>
      </c>
      <c r="F26" s="3">
        <v>-2.21238938053097E-2</v>
      </c>
      <c r="G26" s="3">
        <v>1.8099547511312201E-2</v>
      </c>
      <c r="H26" s="3">
        <v>8.8888888888888906E-3</v>
      </c>
      <c r="I26" s="3">
        <v>-1.46842878120411E-3</v>
      </c>
      <c r="J26" s="3">
        <v>2.9411764705882401E-2</v>
      </c>
      <c r="K26" s="3">
        <v>1.4285714285714299E-2</v>
      </c>
      <c r="L26" s="3">
        <v>2.3943661971830999E-2</v>
      </c>
      <c r="M26" s="3">
        <v>4.6767537826685003E-2</v>
      </c>
      <c r="N26" s="3">
        <v>0.11911764705882399</v>
      </c>
      <c r="O26" s="3">
        <v>0.13075780089153</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180</v>
      </c>
    </row>
    <row r="2" spans="1:14" ht="15.6" x14ac:dyDescent="0.3">
      <c r="A2" s="12" t="s">
        <v>179</v>
      </c>
    </row>
    <row r="3" spans="1:14" ht="15.6" x14ac:dyDescent="0.3">
      <c r="A3" s="12" t="s">
        <v>47</v>
      </c>
    </row>
    <row r="4" spans="1:14" x14ac:dyDescent="0.3">
      <c r="A4" s="15"/>
    </row>
    <row r="5" spans="1:14" x14ac:dyDescent="0.3">
      <c r="A5" s="16" t="str">
        <f>HYPERLINK("#'Table of contents'!A69",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286</v>
      </c>
      <c r="C8" s="1">
        <v>281</v>
      </c>
      <c r="D8" s="1">
        <v>287</v>
      </c>
      <c r="E8" s="1">
        <v>307</v>
      </c>
      <c r="F8" s="1">
        <v>313</v>
      </c>
      <c r="G8" s="1">
        <v>319</v>
      </c>
      <c r="H8" s="1">
        <v>323</v>
      </c>
      <c r="I8" s="1">
        <v>315</v>
      </c>
      <c r="J8" s="1">
        <v>322</v>
      </c>
      <c r="K8" s="1">
        <v>328</v>
      </c>
      <c r="L8" s="1">
        <v>324</v>
      </c>
      <c r="M8" s="1">
        <v>345</v>
      </c>
      <c r="N8" s="1">
        <v>360</v>
      </c>
    </row>
    <row r="9" spans="1:14" x14ac:dyDescent="0.3">
      <c r="A9" s="7" t="s">
        <v>45</v>
      </c>
      <c r="B9" s="1">
        <v>387</v>
      </c>
      <c r="C9" s="1">
        <v>373</v>
      </c>
      <c r="D9" s="1">
        <v>362</v>
      </c>
      <c r="E9" s="1">
        <v>352</v>
      </c>
      <c r="F9" s="1">
        <v>365</v>
      </c>
      <c r="G9" s="1">
        <v>344</v>
      </c>
      <c r="H9" s="1">
        <v>352</v>
      </c>
      <c r="I9" s="1">
        <v>366</v>
      </c>
      <c r="J9" s="1">
        <v>358</v>
      </c>
      <c r="K9" s="1">
        <v>372</v>
      </c>
      <c r="L9" s="1">
        <v>386</v>
      </c>
      <c r="M9" s="1">
        <v>382</v>
      </c>
      <c r="N9" s="1">
        <v>401</v>
      </c>
    </row>
    <row r="10" spans="1:14" x14ac:dyDescent="0.3">
      <c r="A10" s="10" t="s">
        <v>16</v>
      </c>
      <c r="B10" s="5">
        <v>673</v>
      </c>
      <c r="C10" s="5">
        <v>654</v>
      </c>
      <c r="D10" s="5">
        <v>649</v>
      </c>
      <c r="E10" s="5">
        <v>659</v>
      </c>
      <c r="F10" s="5">
        <v>678</v>
      </c>
      <c r="G10" s="5">
        <v>663</v>
      </c>
      <c r="H10" s="5">
        <v>675</v>
      </c>
      <c r="I10" s="5">
        <v>681</v>
      </c>
      <c r="J10" s="5">
        <v>680</v>
      </c>
      <c r="K10" s="5">
        <v>700</v>
      </c>
      <c r="L10" s="5">
        <v>710</v>
      </c>
      <c r="M10" s="5">
        <v>727</v>
      </c>
      <c r="N10" s="5">
        <v>761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0.42496285289747399</v>
      </c>
      <c r="C15" s="2">
        <v>0.42966360856269098</v>
      </c>
      <c r="D15" s="2">
        <v>0.44221879815100201</v>
      </c>
      <c r="E15" s="2">
        <v>0.46585735963581199</v>
      </c>
      <c r="F15" s="2">
        <v>0.46165191740412997</v>
      </c>
      <c r="G15" s="2">
        <v>0.48114630467571601</v>
      </c>
      <c r="H15" s="2">
        <v>0.47851851851851901</v>
      </c>
      <c r="I15" s="2">
        <v>0.46255506607929497</v>
      </c>
      <c r="J15" s="2">
        <v>0.47352941176470598</v>
      </c>
      <c r="K15" s="2">
        <v>0.46857142857142903</v>
      </c>
      <c r="L15" s="2">
        <v>0.45633802816901398</v>
      </c>
      <c r="M15" s="2">
        <v>0.47455295735900999</v>
      </c>
      <c r="N15" s="2">
        <v>0.47306176084099899</v>
      </c>
    </row>
    <row r="16" spans="1:14" x14ac:dyDescent="0.3">
      <c r="A16" s="8" t="s">
        <v>45</v>
      </c>
      <c r="B16" s="2">
        <v>0.57503714710252596</v>
      </c>
      <c r="C16" s="2">
        <v>0.57033639143730896</v>
      </c>
      <c r="D16" s="2">
        <v>0.55778120184899804</v>
      </c>
      <c r="E16" s="2">
        <v>0.53414264036418801</v>
      </c>
      <c r="F16" s="2">
        <v>0.53834808259586997</v>
      </c>
      <c r="G16" s="2">
        <v>0.51885369532428405</v>
      </c>
      <c r="H16" s="2">
        <v>0.52148148148148099</v>
      </c>
      <c r="I16" s="2">
        <v>0.53744493392070503</v>
      </c>
      <c r="J16" s="2">
        <v>0.52647058823529402</v>
      </c>
      <c r="K16" s="2">
        <v>0.53142857142857103</v>
      </c>
      <c r="L16" s="2">
        <v>0.54366197183098597</v>
      </c>
      <c r="M16" s="2">
        <v>0.52544704264098996</v>
      </c>
      <c r="N16" s="2">
        <v>0.52693823915900095</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-1.7482517482517501E-2</v>
      </c>
      <c r="C21" s="2">
        <v>2.1352313167259801E-2</v>
      </c>
      <c r="D21" s="2">
        <v>6.9686411149825794E-2</v>
      </c>
      <c r="E21" s="2">
        <v>1.9543973941368101E-2</v>
      </c>
      <c r="F21" s="2">
        <v>1.91693290734824E-2</v>
      </c>
      <c r="G21" s="2">
        <v>1.2539184952978099E-2</v>
      </c>
      <c r="H21" s="2">
        <v>-2.4767801857585099E-2</v>
      </c>
      <c r="I21" s="2">
        <v>2.2222222222222199E-2</v>
      </c>
      <c r="J21" s="2">
        <v>1.8633540372670801E-2</v>
      </c>
      <c r="K21" s="2">
        <v>-1.21951219512195E-2</v>
      </c>
      <c r="L21" s="2">
        <v>6.4814814814814797E-2</v>
      </c>
      <c r="M21" s="2">
        <v>4.3478260869565202E-2</v>
      </c>
      <c r="N21" s="3">
        <v>0.118012422360248</v>
      </c>
      <c r="O21" s="3">
        <v>0.25874125874125897</v>
      </c>
    </row>
    <row r="22" spans="1:15" x14ac:dyDescent="0.3">
      <c r="A22" s="8" t="s">
        <v>45</v>
      </c>
      <c r="B22" s="2">
        <v>-3.6175710594315201E-2</v>
      </c>
      <c r="C22" s="2">
        <v>-2.9490616621983899E-2</v>
      </c>
      <c r="D22" s="2">
        <v>-2.7624309392265199E-2</v>
      </c>
      <c r="E22" s="2">
        <v>3.6931818181818198E-2</v>
      </c>
      <c r="F22" s="2">
        <v>-5.75342465753425E-2</v>
      </c>
      <c r="G22" s="2">
        <v>2.32558139534884E-2</v>
      </c>
      <c r="H22" s="2">
        <v>3.97727272727273E-2</v>
      </c>
      <c r="I22" s="2">
        <v>-2.1857923497267801E-2</v>
      </c>
      <c r="J22" s="2">
        <v>3.91061452513966E-2</v>
      </c>
      <c r="K22" s="2">
        <v>3.7634408602150497E-2</v>
      </c>
      <c r="L22" s="2">
        <v>-1.03626943005181E-2</v>
      </c>
      <c r="M22" s="2">
        <v>4.9738219895287997E-2</v>
      </c>
      <c r="N22" s="3">
        <v>0.120111731843575</v>
      </c>
      <c r="O22" s="3">
        <v>3.6175710594315201E-2</v>
      </c>
    </row>
    <row r="23" spans="1:15" x14ac:dyDescent="0.3">
      <c r="A23" s="11" t="s">
        <v>16</v>
      </c>
      <c r="B23" s="3">
        <v>-2.82317979197623E-2</v>
      </c>
      <c r="C23" s="3">
        <v>-7.6452599388379203E-3</v>
      </c>
      <c r="D23" s="3">
        <v>1.5408320493066299E-2</v>
      </c>
      <c r="E23" s="3">
        <v>2.8831562974203299E-2</v>
      </c>
      <c r="F23" s="3">
        <v>-2.21238938053097E-2</v>
      </c>
      <c r="G23" s="3">
        <v>1.8099547511312201E-2</v>
      </c>
      <c r="H23" s="3">
        <v>8.8888888888888906E-3</v>
      </c>
      <c r="I23" s="3">
        <v>-1.46842878120411E-3</v>
      </c>
      <c r="J23" s="3">
        <v>2.9411764705882401E-2</v>
      </c>
      <c r="K23" s="3">
        <v>1.4285714285714299E-2</v>
      </c>
      <c r="L23" s="3">
        <v>2.3943661971830999E-2</v>
      </c>
      <c r="M23" s="3">
        <v>4.6767537826685003E-2</v>
      </c>
      <c r="N23" s="3">
        <v>0.11911764705882399</v>
      </c>
      <c r="O23" s="3">
        <v>0.13075780089153</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66</v>
      </c>
    </row>
    <row r="2" spans="1:14" ht="15.6" x14ac:dyDescent="0.3">
      <c r="A2" s="12" t="s">
        <v>32</v>
      </c>
    </row>
    <row r="3" spans="1:14" ht="15.6" x14ac:dyDescent="0.3">
      <c r="A3" s="12" t="s">
        <v>47</v>
      </c>
    </row>
    <row r="4" spans="1:14" ht="15.6" x14ac:dyDescent="0.3">
      <c r="A4" s="12" t="s">
        <v>33</v>
      </c>
    </row>
    <row r="5" spans="1:14" x14ac:dyDescent="0.3">
      <c r="A5" s="16" t="str">
        <f>HYPERLINK("#'Table of contents'!A7",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17591</v>
      </c>
      <c r="C8" s="1">
        <v>17680</v>
      </c>
      <c r="D8" s="1">
        <v>17477</v>
      </c>
      <c r="E8" s="1">
        <v>17082</v>
      </c>
      <c r="F8" s="1">
        <v>16444</v>
      </c>
      <c r="G8" s="1">
        <v>15885</v>
      </c>
      <c r="H8" s="1">
        <v>15642</v>
      </c>
      <c r="I8" s="1">
        <v>15640</v>
      </c>
      <c r="J8" s="1">
        <v>15669</v>
      </c>
      <c r="K8" s="1">
        <v>15917</v>
      </c>
      <c r="L8" s="1">
        <v>16172</v>
      </c>
      <c r="M8" s="1">
        <v>16949</v>
      </c>
      <c r="N8" s="1">
        <v>18248</v>
      </c>
    </row>
    <row r="9" spans="1:14" x14ac:dyDescent="0.3">
      <c r="A9" s="7" t="s">
        <v>61</v>
      </c>
      <c r="B9" s="1">
        <v>14246</v>
      </c>
      <c r="C9" s="1">
        <v>14082</v>
      </c>
      <c r="D9" s="1">
        <v>14630</v>
      </c>
      <c r="E9" s="1">
        <v>15356</v>
      </c>
      <c r="F9" s="1">
        <v>16346</v>
      </c>
      <c r="G9" s="1">
        <v>16854</v>
      </c>
      <c r="H9" s="1">
        <v>17777</v>
      </c>
      <c r="I9" s="1">
        <v>18586</v>
      </c>
      <c r="J9" s="1">
        <v>19445</v>
      </c>
      <c r="K9" s="1">
        <v>20923</v>
      </c>
      <c r="L9" s="1">
        <v>21989</v>
      </c>
      <c r="M9" s="1">
        <v>23022</v>
      </c>
      <c r="N9" s="1">
        <v>23944</v>
      </c>
    </row>
    <row r="10" spans="1:14" x14ac:dyDescent="0.3">
      <c r="A10" s="7" t="s">
        <v>62</v>
      </c>
      <c r="B10" s="1">
        <v>1583</v>
      </c>
      <c r="C10" s="1">
        <v>1501</v>
      </c>
      <c r="D10" s="1">
        <v>1525</v>
      </c>
      <c r="E10" s="1">
        <v>1565</v>
      </c>
      <c r="F10" s="1">
        <v>1623</v>
      </c>
      <c r="G10" s="1">
        <v>1761</v>
      </c>
      <c r="H10" s="1">
        <v>2023</v>
      </c>
      <c r="I10" s="1">
        <v>2247</v>
      </c>
      <c r="J10" s="1">
        <v>2541</v>
      </c>
      <c r="K10" s="1">
        <v>2788</v>
      </c>
      <c r="L10" s="1">
        <v>2982</v>
      </c>
      <c r="M10" s="1">
        <v>3165</v>
      </c>
      <c r="N10" s="1">
        <v>3359</v>
      </c>
    </row>
    <row r="11" spans="1:14" x14ac:dyDescent="0.3">
      <c r="A11" s="7" t="s">
        <v>63</v>
      </c>
      <c r="B11" s="1">
        <v>10980</v>
      </c>
      <c r="C11" s="1">
        <v>11594</v>
      </c>
      <c r="D11" s="1">
        <v>12004</v>
      </c>
      <c r="E11" s="1">
        <v>12029</v>
      </c>
      <c r="F11" s="1">
        <v>11729</v>
      </c>
      <c r="G11" s="1">
        <v>11571</v>
      </c>
      <c r="H11" s="1">
        <v>11757</v>
      </c>
      <c r="I11" s="1">
        <v>11905</v>
      </c>
      <c r="J11" s="1">
        <v>11706</v>
      </c>
      <c r="K11" s="1">
        <v>11737</v>
      </c>
      <c r="L11" s="1">
        <v>11690</v>
      </c>
      <c r="M11" s="1">
        <v>11570</v>
      </c>
      <c r="N11" s="1">
        <v>12037</v>
      </c>
    </row>
    <row r="12" spans="1:14" x14ac:dyDescent="0.3">
      <c r="A12" s="7" t="s">
        <v>64</v>
      </c>
      <c r="B12" s="1">
        <v>13179</v>
      </c>
      <c r="C12" s="1">
        <v>11790</v>
      </c>
      <c r="D12" s="1">
        <v>11561</v>
      </c>
      <c r="E12" s="1">
        <v>11507</v>
      </c>
      <c r="F12" s="1">
        <v>11876</v>
      </c>
      <c r="G12" s="1">
        <v>12130</v>
      </c>
      <c r="H12" s="1">
        <v>13177</v>
      </c>
      <c r="I12" s="1">
        <v>13989</v>
      </c>
      <c r="J12" s="1">
        <v>15159</v>
      </c>
      <c r="K12" s="1">
        <v>16323</v>
      </c>
      <c r="L12" s="1">
        <v>17327</v>
      </c>
      <c r="M12" s="1">
        <v>18411</v>
      </c>
      <c r="N12" s="1">
        <v>19024</v>
      </c>
    </row>
    <row r="13" spans="1:14" x14ac:dyDescent="0.3">
      <c r="A13" s="7" t="s">
        <v>65</v>
      </c>
      <c r="B13" s="1">
        <v>1837</v>
      </c>
      <c r="C13" s="1">
        <v>1704</v>
      </c>
      <c r="D13" s="1">
        <v>1645</v>
      </c>
      <c r="E13" s="1">
        <v>1676</v>
      </c>
      <c r="F13" s="1">
        <v>1632</v>
      </c>
      <c r="G13" s="1">
        <v>1650</v>
      </c>
      <c r="H13" s="1">
        <v>1824</v>
      </c>
      <c r="I13" s="1">
        <v>1975</v>
      </c>
      <c r="J13" s="1">
        <v>2101</v>
      </c>
      <c r="K13" s="1">
        <v>2274</v>
      </c>
      <c r="L13" s="1">
        <v>2374</v>
      </c>
      <c r="M13" s="1">
        <v>2483</v>
      </c>
      <c r="N13" s="1">
        <v>2559</v>
      </c>
    </row>
    <row r="14" spans="1:14" x14ac:dyDescent="0.3">
      <c r="A14" s="10" t="s">
        <v>16</v>
      </c>
      <c r="B14" s="5">
        <v>59416</v>
      </c>
      <c r="C14" s="5">
        <v>58351</v>
      </c>
      <c r="D14" s="5">
        <v>58842</v>
      </c>
      <c r="E14" s="5">
        <v>59215</v>
      </c>
      <c r="F14" s="5">
        <v>59650</v>
      </c>
      <c r="G14" s="5">
        <v>59851</v>
      </c>
      <c r="H14" s="5">
        <v>62200</v>
      </c>
      <c r="I14" s="5">
        <v>64342</v>
      </c>
      <c r="J14" s="5">
        <v>66621</v>
      </c>
      <c r="K14" s="5">
        <v>69962</v>
      </c>
      <c r="L14" s="5">
        <v>72534</v>
      </c>
      <c r="M14" s="5">
        <v>75600</v>
      </c>
      <c r="N14" s="5">
        <v>79171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0.52636146020347097</v>
      </c>
      <c r="C19" s="2">
        <v>0.53152151038691597</v>
      </c>
      <c r="D19" s="2">
        <v>0.51965390104662201</v>
      </c>
      <c r="E19" s="2">
        <v>0.50236743816722096</v>
      </c>
      <c r="F19" s="2">
        <v>0.47784267573300798</v>
      </c>
      <c r="G19" s="2">
        <v>0.46043478260869602</v>
      </c>
      <c r="H19" s="2">
        <v>0.44134078212290501</v>
      </c>
      <c r="I19" s="2">
        <v>0.42881035286376201</v>
      </c>
      <c r="J19" s="2">
        <v>0.41612003717965701</v>
      </c>
      <c r="K19" s="2">
        <v>0.40166044211163798</v>
      </c>
      <c r="L19" s="2">
        <v>0.39306807962472401</v>
      </c>
      <c r="M19" s="2">
        <v>0.392920066765579</v>
      </c>
      <c r="N19" s="2">
        <v>0.400605914249962</v>
      </c>
    </row>
    <row r="20" spans="1:15" x14ac:dyDescent="0.3">
      <c r="A20" s="8" t="s">
        <v>61</v>
      </c>
      <c r="B20" s="2">
        <v>0.42627169359664902</v>
      </c>
      <c r="C20" s="2">
        <v>0.423353275411117</v>
      </c>
      <c r="D20" s="2">
        <v>0.43500237868696501</v>
      </c>
      <c r="E20" s="2">
        <v>0.45160721112843</v>
      </c>
      <c r="F20" s="2">
        <v>0.47499491471246302</v>
      </c>
      <c r="G20" s="2">
        <v>0.48852173913043501</v>
      </c>
      <c r="H20" s="2">
        <v>0.50158004627278396</v>
      </c>
      <c r="I20" s="2">
        <v>0.50958243083925103</v>
      </c>
      <c r="J20" s="2">
        <v>0.51639888461027705</v>
      </c>
      <c r="K20" s="2">
        <v>0.52798526294539205</v>
      </c>
      <c r="L20" s="2">
        <v>0.53445300537150897</v>
      </c>
      <c r="M20" s="2">
        <v>0.53370734421364996</v>
      </c>
      <c r="N20" s="2">
        <v>0.52565256525652604</v>
      </c>
    </row>
    <row r="21" spans="1:15" x14ac:dyDescent="0.3">
      <c r="A21" s="8" t="s">
        <v>62</v>
      </c>
      <c r="B21" s="2">
        <v>4.7366846199880297E-2</v>
      </c>
      <c r="C21" s="2">
        <v>4.51252142019661E-2</v>
      </c>
      <c r="D21" s="2">
        <v>4.5343720266412903E-2</v>
      </c>
      <c r="E21" s="2">
        <v>4.6025350704349599E-2</v>
      </c>
      <c r="F21" s="2">
        <v>4.71624095545288E-2</v>
      </c>
      <c r="G21" s="2">
        <v>5.10434782608696E-2</v>
      </c>
      <c r="H21" s="2">
        <v>5.70791716043113E-2</v>
      </c>
      <c r="I21" s="2">
        <v>6.1607216296986803E-2</v>
      </c>
      <c r="J21" s="2">
        <v>6.7481078210065104E-2</v>
      </c>
      <c r="K21" s="2">
        <v>7.0354294942969603E-2</v>
      </c>
      <c r="L21" s="2">
        <v>7.2478915003767394E-2</v>
      </c>
      <c r="M21" s="2">
        <v>7.3372589020771498E-2</v>
      </c>
      <c r="N21" s="2">
        <v>7.3741520493512805E-2</v>
      </c>
    </row>
    <row r="22" spans="1:15" x14ac:dyDescent="0.3">
      <c r="A22" s="8" t="s">
        <v>63</v>
      </c>
      <c r="B22" s="2">
        <v>0.42237267271888002</v>
      </c>
      <c r="C22" s="2">
        <v>0.46213329081632698</v>
      </c>
      <c r="D22" s="2">
        <v>0.47616025386751298</v>
      </c>
      <c r="E22" s="2">
        <v>0.47711407266381101</v>
      </c>
      <c r="F22" s="2">
        <v>0.46475413083964001</v>
      </c>
      <c r="G22" s="2">
        <v>0.45643169894678698</v>
      </c>
      <c r="H22" s="2">
        <v>0.43938261454518301</v>
      </c>
      <c r="I22" s="2">
        <v>0.42717715023861602</v>
      </c>
      <c r="J22" s="2">
        <v>0.40412897880273402</v>
      </c>
      <c r="K22" s="2">
        <v>0.386925562075559</v>
      </c>
      <c r="L22" s="2">
        <v>0.372399732407378</v>
      </c>
      <c r="M22" s="2">
        <v>0.356394775751602</v>
      </c>
      <c r="N22" s="2">
        <v>0.358030933967876</v>
      </c>
    </row>
    <row r="23" spans="1:15" x14ac:dyDescent="0.3">
      <c r="A23" s="8" t="s">
        <v>64</v>
      </c>
      <c r="B23" s="2">
        <v>0.50696260963225104</v>
      </c>
      <c r="C23" s="2">
        <v>0.46994579081632698</v>
      </c>
      <c r="D23" s="2">
        <v>0.45858786195953999</v>
      </c>
      <c r="E23" s="2">
        <v>0.45640964620022201</v>
      </c>
      <c r="F23" s="2">
        <v>0.47057891191504497</v>
      </c>
      <c r="G23" s="2">
        <v>0.47848211115932299</v>
      </c>
      <c r="H23" s="2">
        <v>0.49245085581882098</v>
      </c>
      <c r="I23" s="2">
        <v>0.50195557788223499</v>
      </c>
      <c r="J23" s="2">
        <v>0.52333770627632403</v>
      </c>
      <c r="K23" s="2">
        <v>0.538109052548296</v>
      </c>
      <c r="L23" s="2">
        <v>0.55197349558790698</v>
      </c>
      <c r="M23" s="2">
        <v>0.56712050271069503</v>
      </c>
      <c r="N23" s="2">
        <v>0.56585365853658498</v>
      </c>
    </row>
    <row r="24" spans="1:15" x14ac:dyDescent="0.3">
      <c r="A24" s="8" t="s">
        <v>65</v>
      </c>
      <c r="B24" s="2">
        <v>7.0664717648869099E-2</v>
      </c>
      <c r="C24" s="2">
        <v>6.79209183673469E-2</v>
      </c>
      <c r="D24" s="2">
        <v>6.5251884172947194E-2</v>
      </c>
      <c r="E24" s="2">
        <v>6.6476281135967E-2</v>
      </c>
      <c r="F24" s="2">
        <v>6.4666957245314405E-2</v>
      </c>
      <c r="G24" s="2">
        <v>6.5086189893889798E-2</v>
      </c>
      <c r="H24" s="2">
        <v>6.8166529635996703E-2</v>
      </c>
      <c r="I24" s="2">
        <v>7.0867271879148902E-2</v>
      </c>
      <c r="J24" s="2">
        <v>7.2533314920941797E-2</v>
      </c>
      <c r="K24" s="2">
        <v>7.4965385376145596E-2</v>
      </c>
      <c r="L24" s="2">
        <v>7.5626772004714696E-2</v>
      </c>
      <c r="M24" s="2">
        <v>7.6484721537703304E-2</v>
      </c>
      <c r="N24" s="2">
        <v>7.6115407495538398E-2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5.0594053777499896E-3</v>
      </c>
      <c r="C29" s="2">
        <v>-1.1481900452488701E-2</v>
      </c>
      <c r="D29" s="2">
        <v>-2.26011329175488E-2</v>
      </c>
      <c r="E29" s="2">
        <v>-3.7349256527338698E-2</v>
      </c>
      <c r="F29" s="2">
        <v>-3.3994162004378499E-2</v>
      </c>
      <c r="G29" s="2">
        <v>-1.52974504249292E-2</v>
      </c>
      <c r="H29" s="2">
        <v>-1.2786088735455801E-4</v>
      </c>
      <c r="I29" s="2">
        <v>1.8542199488491E-3</v>
      </c>
      <c r="J29" s="2">
        <v>1.5827429957240399E-2</v>
      </c>
      <c r="K29" s="2">
        <v>1.6020606898284901E-2</v>
      </c>
      <c r="L29" s="2">
        <v>4.8046005441503802E-2</v>
      </c>
      <c r="M29" s="2">
        <v>7.6641689775207994E-2</v>
      </c>
      <c r="N29" s="3">
        <v>0.16459250749888299</v>
      </c>
      <c r="O29" s="3">
        <v>3.7348644193053303E-2</v>
      </c>
    </row>
    <row r="30" spans="1:15" x14ac:dyDescent="0.3">
      <c r="A30" s="8" t="s">
        <v>61</v>
      </c>
      <c r="B30" s="2">
        <v>-1.1512003369366801E-2</v>
      </c>
      <c r="C30" s="2">
        <v>3.8914926856980503E-2</v>
      </c>
      <c r="D30" s="2">
        <v>4.9624060150375897E-2</v>
      </c>
      <c r="E30" s="2">
        <v>6.4469914040114595E-2</v>
      </c>
      <c r="F30" s="2">
        <v>3.1077939557078198E-2</v>
      </c>
      <c r="G30" s="2">
        <v>5.47644476088762E-2</v>
      </c>
      <c r="H30" s="2">
        <v>4.5508240985543097E-2</v>
      </c>
      <c r="I30" s="2">
        <v>4.6217583127084898E-2</v>
      </c>
      <c r="J30" s="2">
        <v>7.6009256878374898E-2</v>
      </c>
      <c r="K30" s="2">
        <v>5.0948716723223299E-2</v>
      </c>
      <c r="L30" s="2">
        <v>4.6978034471781303E-2</v>
      </c>
      <c r="M30" s="2">
        <v>4.0048649118234698E-2</v>
      </c>
      <c r="N30" s="3">
        <v>0.231370532270507</v>
      </c>
      <c r="O30" s="3">
        <v>0.68075249192755904</v>
      </c>
    </row>
    <row r="31" spans="1:15" x14ac:dyDescent="0.3">
      <c r="A31" s="8" t="s">
        <v>62</v>
      </c>
      <c r="B31" s="2">
        <v>-5.1800379027163598E-2</v>
      </c>
      <c r="C31" s="2">
        <v>1.5989340439706901E-2</v>
      </c>
      <c r="D31" s="2">
        <v>2.6229508196721301E-2</v>
      </c>
      <c r="E31" s="2">
        <v>3.70607028753994E-2</v>
      </c>
      <c r="F31" s="2">
        <v>8.50277264325323E-2</v>
      </c>
      <c r="G31" s="2">
        <v>0.14877910278251</v>
      </c>
      <c r="H31" s="2">
        <v>0.110726643598616</v>
      </c>
      <c r="I31" s="2">
        <v>0.13084112149532701</v>
      </c>
      <c r="J31" s="2">
        <v>9.7205824478551806E-2</v>
      </c>
      <c r="K31" s="2">
        <v>6.9583931133429006E-2</v>
      </c>
      <c r="L31" s="2">
        <v>6.1368209255533199E-2</v>
      </c>
      <c r="M31" s="2">
        <v>6.1295418641390202E-2</v>
      </c>
      <c r="N31" s="3">
        <v>0.32192050373868603</v>
      </c>
      <c r="O31" s="3">
        <v>1.1219204042956401</v>
      </c>
    </row>
    <row r="32" spans="1:15" x14ac:dyDescent="0.3">
      <c r="A32" s="8" t="s">
        <v>63</v>
      </c>
      <c r="B32" s="2">
        <v>5.5919854280510002E-2</v>
      </c>
      <c r="C32" s="2">
        <v>3.5363118854580003E-2</v>
      </c>
      <c r="D32" s="2">
        <v>2.0826391202932401E-3</v>
      </c>
      <c r="E32" s="2">
        <v>-2.4939728988278301E-2</v>
      </c>
      <c r="F32" s="2">
        <v>-1.3470884133344701E-2</v>
      </c>
      <c r="G32" s="2">
        <v>1.6074669432201202E-2</v>
      </c>
      <c r="H32" s="2">
        <v>1.25882453006719E-2</v>
      </c>
      <c r="I32" s="2">
        <v>-1.6715665686686299E-2</v>
      </c>
      <c r="J32" s="2">
        <v>2.6482145908081301E-3</v>
      </c>
      <c r="K32" s="2">
        <v>-4.0044304336713001E-3</v>
      </c>
      <c r="L32" s="2">
        <v>-1.02651839178785E-2</v>
      </c>
      <c r="M32" s="2">
        <v>4.0363007778738101E-2</v>
      </c>
      <c r="N32" s="3">
        <v>2.8276097727661001E-2</v>
      </c>
      <c r="O32" s="3">
        <v>9.6265938069216794E-2</v>
      </c>
    </row>
    <row r="33" spans="1:15" x14ac:dyDescent="0.3">
      <c r="A33" s="8" t="s">
        <v>64</v>
      </c>
      <c r="B33" s="2">
        <v>-0.105394946505805</v>
      </c>
      <c r="C33" s="2">
        <v>-1.9423240033927099E-2</v>
      </c>
      <c r="D33" s="2">
        <v>-4.6708762217801203E-3</v>
      </c>
      <c r="E33" s="2">
        <v>3.2067437212131698E-2</v>
      </c>
      <c r="F33" s="2">
        <v>2.1387672617042799E-2</v>
      </c>
      <c r="G33" s="2">
        <v>8.6314921681780704E-2</v>
      </c>
      <c r="H33" s="2">
        <v>6.1622524095014002E-2</v>
      </c>
      <c r="I33" s="2">
        <v>8.3637143469869196E-2</v>
      </c>
      <c r="J33" s="2">
        <v>7.6786067682564796E-2</v>
      </c>
      <c r="K33" s="2">
        <v>6.1508301170128003E-2</v>
      </c>
      <c r="L33" s="2">
        <v>6.2561320482484001E-2</v>
      </c>
      <c r="M33" s="2">
        <v>3.3295312584867703E-2</v>
      </c>
      <c r="N33" s="3">
        <v>0.25496404776040599</v>
      </c>
      <c r="O33" s="3">
        <v>0.44350861218605397</v>
      </c>
    </row>
    <row r="34" spans="1:15" x14ac:dyDescent="0.3">
      <c r="A34" s="8" t="s">
        <v>65</v>
      </c>
      <c r="B34" s="2">
        <v>-7.2400653238976598E-2</v>
      </c>
      <c r="C34" s="2">
        <v>-3.4624413145539899E-2</v>
      </c>
      <c r="D34" s="2">
        <v>1.8844984802431599E-2</v>
      </c>
      <c r="E34" s="2">
        <v>-2.62529832935561E-2</v>
      </c>
      <c r="F34" s="2">
        <v>1.10294117647059E-2</v>
      </c>
      <c r="G34" s="2">
        <v>0.105454545454545</v>
      </c>
      <c r="H34" s="2">
        <v>8.2785087719298198E-2</v>
      </c>
      <c r="I34" s="2">
        <v>6.3797468354430398E-2</v>
      </c>
      <c r="J34" s="2">
        <v>8.2341742027605899E-2</v>
      </c>
      <c r="K34" s="2">
        <v>4.3975373790677202E-2</v>
      </c>
      <c r="L34" s="2">
        <v>4.5914069081718599E-2</v>
      </c>
      <c r="M34" s="2">
        <v>3.0608135320177199E-2</v>
      </c>
      <c r="N34" s="3">
        <v>0.217991432651119</v>
      </c>
      <c r="O34" s="3">
        <v>0.39303211758301598</v>
      </c>
    </row>
    <row r="35" spans="1:15" x14ac:dyDescent="0.3">
      <c r="A35" s="11" t="s">
        <v>16</v>
      </c>
      <c r="B35" s="3">
        <v>-1.79244647906288E-2</v>
      </c>
      <c r="C35" s="3">
        <v>8.4145944371133308E-3</v>
      </c>
      <c r="D35" s="3">
        <v>6.3390095510009901E-3</v>
      </c>
      <c r="E35" s="3">
        <v>7.3461116271215099E-3</v>
      </c>
      <c r="F35" s="3">
        <v>3.3696563285834E-3</v>
      </c>
      <c r="G35" s="3">
        <v>3.9247464536933403E-2</v>
      </c>
      <c r="H35" s="3">
        <v>3.4437299035369802E-2</v>
      </c>
      <c r="I35" s="3">
        <v>3.5420098846787498E-2</v>
      </c>
      <c r="J35" s="3">
        <v>5.0149352306329803E-2</v>
      </c>
      <c r="K35" s="3">
        <v>3.67628140990824E-2</v>
      </c>
      <c r="L35" s="3">
        <v>4.2269832078749299E-2</v>
      </c>
      <c r="M35" s="3">
        <v>4.72354497354497E-2</v>
      </c>
      <c r="N35" s="3">
        <v>0.18837903964215499</v>
      </c>
      <c r="O35" s="3">
        <v>0.33248619900363502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181</v>
      </c>
    </row>
    <row r="2" spans="1:14" ht="15.6" x14ac:dyDescent="0.3">
      <c r="A2" s="12" t="s">
        <v>179</v>
      </c>
    </row>
    <row r="3" spans="1:14" ht="15.6" x14ac:dyDescent="0.3">
      <c r="A3" s="12" t="s">
        <v>55</v>
      </c>
    </row>
    <row r="4" spans="1:14" x14ac:dyDescent="0.3">
      <c r="A4" s="15"/>
    </row>
    <row r="5" spans="1:14" x14ac:dyDescent="0.3">
      <c r="A5" s="16" t="str">
        <f>HYPERLINK("#'Table of contents'!A70",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285</v>
      </c>
      <c r="C8" s="1">
        <v>275</v>
      </c>
      <c r="D8" s="1">
        <v>265</v>
      </c>
      <c r="E8" s="1">
        <v>251</v>
      </c>
      <c r="F8" s="1">
        <v>270</v>
      </c>
      <c r="G8" s="1">
        <v>274</v>
      </c>
      <c r="H8" s="1">
        <v>273</v>
      </c>
      <c r="I8" s="1">
        <v>284</v>
      </c>
      <c r="J8" s="1">
        <v>295</v>
      </c>
      <c r="K8" s="1">
        <v>296</v>
      </c>
      <c r="L8" s="1">
        <v>317</v>
      </c>
      <c r="M8" s="1">
        <v>325</v>
      </c>
      <c r="N8" s="1">
        <v>343</v>
      </c>
    </row>
    <row r="9" spans="1:14" x14ac:dyDescent="0.3">
      <c r="A9" s="7" t="s">
        <v>49</v>
      </c>
      <c r="B9" s="1">
        <v>22</v>
      </c>
      <c r="C9" s="1">
        <v>20</v>
      </c>
      <c r="D9" s="1">
        <v>21</v>
      </c>
      <c r="E9" s="1">
        <v>24</v>
      </c>
      <c r="F9" s="1">
        <v>23</v>
      </c>
      <c r="G9" s="1">
        <v>20</v>
      </c>
      <c r="H9" s="1">
        <v>22</v>
      </c>
      <c r="I9" s="1">
        <v>22</v>
      </c>
      <c r="J9" s="1">
        <v>20</v>
      </c>
      <c r="K9" s="1">
        <v>19</v>
      </c>
      <c r="L9" s="1">
        <v>19</v>
      </c>
      <c r="M9" s="1">
        <v>21</v>
      </c>
      <c r="N9" s="1">
        <v>21</v>
      </c>
    </row>
    <row r="10" spans="1:14" x14ac:dyDescent="0.3">
      <c r="A10" s="7" t="s">
        <v>50</v>
      </c>
      <c r="B10" s="1">
        <v>29</v>
      </c>
      <c r="C10" s="1">
        <v>30</v>
      </c>
      <c r="D10" s="1">
        <v>31</v>
      </c>
      <c r="E10" s="1">
        <v>34</v>
      </c>
      <c r="F10" s="1">
        <v>32</v>
      </c>
      <c r="G10" s="1">
        <v>33</v>
      </c>
      <c r="H10" s="1">
        <v>31</v>
      </c>
      <c r="I10" s="1">
        <v>32</v>
      </c>
      <c r="J10" s="1">
        <v>30</v>
      </c>
      <c r="K10" s="1">
        <v>30</v>
      </c>
      <c r="L10" s="1">
        <v>32</v>
      </c>
      <c r="M10" s="1">
        <v>33</v>
      </c>
      <c r="N10" s="1">
        <v>33</v>
      </c>
    </row>
    <row r="11" spans="1:14" x14ac:dyDescent="0.3">
      <c r="A11" s="7" t="s">
        <v>51</v>
      </c>
      <c r="B11" s="1">
        <v>252</v>
      </c>
      <c r="C11" s="1">
        <v>245</v>
      </c>
      <c r="D11" s="1">
        <v>246</v>
      </c>
      <c r="E11" s="1">
        <v>248</v>
      </c>
      <c r="F11" s="1">
        <v>258</v>
      </c>
      <c r="G11" s="1">
        <v>244</v>
      </c>
      <c r="H11" s="1">
        <v>244</v>
      </c>
      <c r="I11" s="1">
        <v>247</v>
      </c>
      <c r="J11" s="1">
        <v>239</v>
      </c>
      <c r="K11" s="1">
        <v>248</v>
      </c>
      <c r="L11" s="1">
        <v>238</v>
      </c>
      <c r="M11" s="1">
        <v>248</v>
      </c>
      <c r="N11" s="1">
        <v>256</v>
      </c>
    </row>
    <row r="12" spans="1:14" x14ac:dyDescent="0.3">
      <c r="A12" s="7" t="s">
        <v>52</v>
      </c>
      <c r="B12" s="1">
        <v>40</v>
      </c>
      <c r="C12" s="1">
        <v>41</v>
      </c>
      <c r="D12" s="1">
        <v>40</v>
      </c>
      <c r="E12" s="1">
        <v>49</v>
      </c>
      <c r="F12" s="1">
        <v>47</v>
      </c>
      <c r="G12" s="1">
        <v>48</v>
      </c>
      <c r="H12" s="1">
        <v>52</v>
      </c>
      <c r="I12" s="1">
        <v>49</v>
      </c>
      <c r="J12" s="1">
        <v>46</v>
      </c>
      <c r="K12" s="1">
        <v>55</v>
      </c>
      <c r="L12" s="1">
        <v>59</v>
      </c>
      <c r="M12" s="1">
        <v>59</v>
      </c>
      <c r="N12" s="1">
        <v>65</v>
      </c>
    </row>
    <row r="13" spans="1:14" x14ac:dyDescent="0.3">
      <c r="A13" s="7" t="s">
        <v>53</v>
      </c>
      <c r="B13" s="1">
        <v>45</v>
      </c>
      <c r="C13" s="1">
        <v>43</v>
      </c>
      <c r="D13" s="1">
        <v>46</v>
      </c>
      <c r="E13" s="1">
        <v>53</v>
      </c>
      <c r="F13" s="1">
        <v>48</v>
      </c>
      <c r="G13" s="1">
        <v>44</v>
      </c>
      <c r="H13" s="1">
        <v>53</v>
      </c>
      <c r="I13" s="1">
        <v>47</v>
      </c>
      <c r="J13" s="1">
        <v>50</v>
      </c>
      <c r="K13" s="1">
        <v>52</v>
      </c>
      <c r="L13" s="1">
        <v>45</v>
      </c>
      <c r="M13" s="1">
        <v>41</v>
      </c>
      <c r="N13" s="1">
        <v>43</v>
      </c>
    </row>
    <row r="14" spans="1:14" x14ac:dyDescent="0.3">
      <c r="A14" s="10" t="s">
        <v>16</v>
      </c>
      <c r="B14" s="5">
        <v>673</v>
      </c>
      <c r="C14" s="5">
        <v>654</v>
      </c>
      <c r="D14" s="5">
        <v>649</v>
      </c>
      <c r="E14" s="5">
        <v>659</v>
      </c>
      <c r="F14" s="5">
        <v>678</v>
      </c>
      <c r="G14" s="5">
        <v>663</v>
      </c>
      <c r="H14" s="5">
        <v>675</v>
      </c>
      <c r="I14" s="5">
        <v>681</v>
      </c>
      <c r="J14" s="5">
        <v>680</v>
      </c>
      <c r="K14" s="5">
        <v>700</v>
      </c>
      <c r="L14" s="5">
        <v>710</v>
      </c>
      <c r="M14" s="5">
        <v>727</v>
      </c>
      <c r="N14" s="5">
        <v>761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0.42347696879643398</v>
      </c>
      <c r="C19" s="2">
        <v>0.42048929663608597</v>
      </c>
      <c r="D19" s="2">
        <v>0.40832049306625601</v>
      </c>
      <c r="E19" s="2">
        <v>0.38088012139605498</v>
      </c>
      <c r="F19" s="2">
        <v>0.39823008849557501</v>
      </c>
      <c r="G19" s="2">
        <v>0.41327300150829599</v>
      </c>
      <c r="H19" s="2">
        <v>0.404444444444444</v>
      </c>
      <c r="I19" s="2">
        <v>0.41703377386196799</v>
      </c>
      <c r="J19" s="2">
        <v>0.433823529411765</v>
      </c>
      <c r="K19" s="2">
        <v>0.42285714285714299</v>
      </c>
      <c r="L19" s="2">
        <v>0.44647887323943702</v>
      </c>
      <c r="M19" s="2">
        <v>0.447042640990371</v>
      </c>
      <c r="N19" s="2">
        <v>0.45072273324572898</v>
      </c>
    </row>
    <row r="20" spans="1:15" x14ac:dyDescent="0.3">
      <c r="A20" s="8" t="s">
        <v>49</v>
      </c>
      <c r="B20" s="2">
        <v>3.2689450222882603E-2</v>
      </c>
      <c r="C20" s="2">
        <v>3.0581039755351699E-2</v>
      </c>
      <c r="D20" s="2">
        <v>3.2357473035439101E-2</v>
      </c>
      <c r="E20" s="2">
        <v>3.6418816388467397E-2</v>
      </c>
      <c r="F20" s="2">
        <v>3.3923303834808301E-2</v>
      </c>
      <c r="G20" s="2">
        <v>3.0165912518853699E-2</v>
      </c>
      <c r="H20" s="2">
        <v>3.2592592592592597E-2</v>
      </c>
      <c r="I20" s="2">
        <v>3.2305433186490498E-2</v>
      </c>
      <c r="J20" s="2">
        <v>2.9411764705882401E-2</v>
      </c>
      <c r="K20" s="2">
        <v>2.7142857142857101E-2</v>
      </c>
      <c r="L20" s="2">
        <v>2.67605633802817E-2</v>
      </c>
      <c r="M20" s="2">
        <v>2.88858321870702E-2</v>
      </c>
      <c r="N20" s="2">
        <v>2.75952693823916E-2</v>
      </c>
    </row>
    <row r="21" spans="1:15" x14ac:dyDescent="0.3">
      <c r="A21" s="8" t="s">
        <v>50</v>
      </c>
      <c r="B21" s="2">
        <v>4.3090638930163398E-2</v>
      </c>
      <c r="C21" s="2">
        <v>4.5871559633027498E-2</v>
      </c>
      <c r="D21" s="2">
        <v>4.77657935285054E-2</v>
      </c>
      <c r="E21" s="2">
        <v>5.1593323216995397E-2</v>
      </c>
      <c r="F21" s="2">
        <v>4.71976401179941E-2</v>
      </c>
      <c r="G21" s="2">
        <v>4.9773755656108601E-2</v>
      </c>
      <c r="H21" s="2">
        <v>4.5925925925925898E-2</v>
      </c>
      <c r="I21" s="2">
        <v>4.6989720998531603E-2</v>
      </c>
      <c r="J21" s="2">
        <v>4.4117647058823498E-2</v>
      </c>
      <c r="K21" s="2">
        <v>4.2857142857142899E-2</v>
      </c>
      <c r="L21" s="2">
        <v>4.5070422535211298E-2</v>
      </c>
      <c r="M21" s="2">
        <v>4.5392022008253097E-2</v>
      </c>
      <c r="N21" s="2">
        <v>4.3363994743758197E-2</v>
      </c>
    </row>
    <row r="22" spans="1:15" x14ac:dyDescent="0.3">
      <c r="A22" s="8" t="s">
        <v>51</v>
      </c>
      <c r="B22" s="2">
        <v>0.37444279346211001</v>
      </c>
      <c r="C22" s="2">
        <v>0.374617737003058</v>
      </c>
      <c r="D22" s="2">
        <v>0.37904468412942999</v>
      </c>
      <c r="E22" s="2">
        <v>0.37632776934749601</v>
      </c>
      <c r="F22" s="2">
        <v>0.38053097345132703</v>
      </c>
      <c r="G22" s="2">
        <v>0.368024132730015</v>
      </c>
      <c r="H22" s="2">
        <v>0.36148148148148102</v>
      </c>
      <c r="I22" s="2">
        <v>0.362701908957416</v>
      </c>
      <c r="J22" s="2">
        <v>0.35147058823529398</v>
      </c>
      <c r="K22" s="2">
        <v>0.35428571428571398</v>
      </c>
      <c r="L22" s="2">
        <v>0.33521126760563402</v>
      </c>
      <c r="M22" s="2">
        <v>0.34112792297111399</v>
      </c>
      <c r="N22" s="2">
        <v>0.33639947437582102</v>
      </c>
    </row>
    <row r="23" spans="1:15" x14ac:dyDescent="0.3">
      <c r="A23" s="8" t="s">
        <v>52</v>
      </c>
      <c r="B23" s="2">
        <v>5.94353640416048E-2</v>
      </c>
      <c r="C23" s="2">
        <v>6.2691131498470901E-2</v>
      </c>
      <c r="D23" s="2">
        <v>6.1633281972265003E-2</v>
      </c>
      <c r="E23" s="2">
        <v>7.4355083459787599E-2</v>
      </c>
      <c r="F23" s="2">
        <v>6.9321533923303799E-2</v>
      </c>
      <c r="G23" s="2">
        <v>7.2398190045248903E-2</v>
      </c>
      <c r="H23" s="2">
        <v>7.7037037037037001E-2</v>
      </c>
      <c r="I23" s="2">
        <v>7.19530102790015E-2</v>
      </c>
      <c r="J23" s="2">
        <v>6.7647058823529393E-2</v>
      </c>
      <c r="K23" s="2">
        <v>7.8571428571428598E-2</v>
      </c>
      <c r="L23" s="2">
        <v>8.3098591549295803E-2</v>
      </c>
      <c r="M23" s="2">
        <v>8.11554332874828E-2</v>
      </c>
      <c r="N23" s="2">
        <v>8.54139290407359E-2</v>
      </c>
    </row>
    <row r="24" spans="1:15" x14ac:dyDescent="0.3">
      <c r="A24" s="8" t="s">
        <v>53</v>
      </c>
      <c r="B24" s="2">
        <v>6.6864784546805306E-2</v>
      </c>
      <c r="C24" s="2">
        <v>6.5749235474006101E-2</v>
      </c>
      <c r="D24" s="2">
        <v>7.0878274268104793E-2</v>
      </c>
      <c r="E24" s="2">
        <v>8.0424886191198794E-2</v>
      </c>
      <c r="F24" s="2">
        <v>7.0796460176991094E-2</v>
      </c>
      <c r="G24" s="2">
        <v>6.6365007541478102E-2</v>
      </c>
      <c r="H24" s="2">
        <v>7.8518518518518501E-2</v>
      </c>
      <c r="I24" s="2">
        <v>6.9016152716593199E-2</v>
      </c>
      <c r="J24" s="2">
        <v>7.3529411764705899E-2</v>
      </c>
      <c r="K24" s="2">
        <v>7.4285714285714302E-2</v>
      </c>
      <c r="L24" s="2">
        <v>6.3380281690140802E-2</v>
      </c>
      <c r="M24" s="2">
        <v>5.6396148555708403E-2</v>
      </c>
      <c r="N24" s="2">
        <v>5.65045992115637E-2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-3.5087719298245598E-2</v>
      </c>
      <c r="C29" s="2">
        <v>-3.6363636363636397E-2</v>
      </c>
      <c r="D29" s="2">
        <v>-5.2830188679245299E-2</v>
      </c>
      <c r="E29" s="2">
        <v>7.5697211155378502E-2</v>
      </c>
      <c r="F29" s="2">
        <v>1.48148148148148E-2</v>
      </c>
      <c r="G29" s="2">
        <v>-3.6496350364963498E-3</v>
      </c>
      <c r="H29" s="2">
        <v>4.0293040293040303E-2</v>
      </c>
      <c r="I29" s="2">
        <v>3.8732394366197201E-2</v>
      </c>
      <c r="J29" s="2">
        <v>3.3898305084745801E-3</v>
      </c>
      <c r="K29" s="2">
        <v>7.0945945945945901E-2</v>
      </c>
      <c r="L29" s="2">
        <v>2.5236593059936901E-2</v>
      </c>
      <c r="M29" s="2">
        <v>5.53846153846154E-2</v>
      </c>
      <c r="N29" s="3">
        <v>0.16271186440678001</v>
      </c>
      <c r="O29" s="3">
        <v>0.203508771929825</v>
      </c>
    </row>
    <row r="30" spans="1:15" x14ac:dyDescent="0.3">
      <c r="A30" s="8" t="s">
        <v>49</v>
      </c>
      <c r="B30" s="2">
        <v>-9.0909090909090898E-2</v>
      </c>
      <c r="C30" s="2">
        <v>0.05</v>
      </c>
      <c r="D30" s="2">
        <v>0.14285714285714299</v>
      </c>
      <c r="E30" s="2">
        <v>-4.1666666666666699E-2</v>
      </c>
      <c r="F30" s="2">
        <v>-0.13043478260869601</v>
      </c>
      <c r="G30" s="2">
        <v>0.1</v>
      </c>
      <c r="H30" s="2">
        <v>0</v>
      </c>
      <c r="I30" s="2">
        <v>-9.0909090909090898E-2</v>
      </c>
      <c r="J30" s="2">
        <v>-0.05</v>
      </c>
      <c r="K30" s="2">
        <v>0</v>
      </c>
      <c r="L30" s="2">
        <v>0.105263157894737</v>
      </c>
      <c r="M30" s="2">
        <v>0</v>
      </c>
      <c r="N30" s="3">
        <v>0.05</v>
      </c>
      <c r="O30" s="3">
        <v>-4.5454545454545497E-2</v>
      </c>
    </row>
    <row r="31" spans="1:15" x14ac:dyDescent="0.3">
      <c r="A31" s="8" t="s">
        <v>50</v>
      </c>
      <c r="B31" s="2">
        <v>3.4482758620689703E-2</v>
      </c>
      <c r="C31" s="2">
        <v>3.3333333333333298E-2</v>
      </c>
      <c r="D31" s="2">
        <v>9.6774193548387094E-2</v>
      </c>
      <c r="E31" s="2">
        <v>-5.8823529411764698E-2</v>
      </c>
      <c r="F31" s="2">
        <v>3.125E-2</v>
      </c>
      <c r="G31" s="2">
        <v>-6.0606060606060601E-2</v>
      </c>
      <c r="H31" s="2">
        <v>3.2258064516128997E-2</v>
      </c>
      <c r="I31" s="2">
        <v>-6.25E-2</v>
      </c>
      <c r="J31" s="2">
        <v>0</v>
      </c>
      <c r="K31" s="2">
        <v>6.6666666666666693E-2</v>
      </c>
      <c r="L31" s="2">
        <v>3.125E-2</v>
      </c>
      <c r="M31" s="2">
        <v>0</v>
      </c>
      <c r="N31" s="3">
        <v>0.1</v>
      </c>
      <c r="O31" s="3">
        <v>0.13793103448275901</v>
      </c>
    </row>
    <row r="32" spans="1:15" x14ac:dyDescent="0.3">
      <c r="A32" s="8" t="s">
        <v>51</v>
      </c>
      <c r="B32" s="2">
        <v>-2.7777777777777801E-2</v>
      </c>
      <c r="C32" s="2">
        <v>4.0816326530612197E-3</v>
      </c>
      <c r="D32" s="2">
        <v>8.1300813008130107E-3</v>
      </c>
      <c r="E32" s="2">
        <v>4.0322580645161303E-2</v>
      </c>
      <c r="F32" s="2">
        <v>-5.4263565891472902E-2</v>
      </c>
      <c r="G32" s="2">
        <v>0</v>
      </c>
      <c r="H32" s="2">
        <v>1.2295081967213101E-2</v>
      </c>
      <c r="I32" s="2">
        <v>-3.2388663967611302E-2</v>
      </c>
      <c r="J32" s="2">
        <v>3.7656903765690398E-2</v>
      </c>
      <c r="K32" s="2">
        <v>-4.0322580645161303E-2</v>
      </c>
      <c r="L32" s="2">
        <v>4.20168067226891E-2</v>
      </c>
      <c r="M32" s="2">
        <v>3.2258064516128997E-2</v>
      </c>
      <c r="N32" s="3">
        <v>7.1129707112970703E-2</v>
      </c>
      <c r="O32" s="3">
        <v>1.58730158730159E-2</v>
      </c>
    </row>
    <row r="33" spans="1:15" x14ac:dyDescent="0.3">
      <c r="A33" s="8" t="s">
        <v>52</v>
      </c>
      <c r="B33" s="2">
        <v>2.5000000000000001E-2</v>
      </c>
      <c r="C33" s="2">
        <v>-2.4390243902439001E-2</v>
      </c>
      <c r="D33" s="2">
        <v>0.22500000000000001</v>
      </c>
      <c r="E33" s="2">
        <v>-4.08163265306122E-2</v>
      </c>
      <c r="F33" s="2">
        <v>2.1276595744680899E-2</v>
      </c>
      <c r="G33" s="2">
        <v>8.3333333333333301E-2</v>
      </c>
      <c r="H33" s="2">
        <v>-5.7692307692307702E-2</v>
      </c>
      <c r="I33" s="2">
        <v>-6.1224489795918401E-2</v>
      </c>
      <c r="J33" s="2">
        <v>0.19565217391304299</v>
      </c>
      <c r="K33" s="2">
        <v>7.2727272727272696E-2</v>
      </c>
      <c r="L33" s="2">
        <v>0</v>
      </c>
      <c r="M33" s="2">
        <v>0.101694915254237</v>
      </c>
      <c r="N33" s="3">
        <v>0.41304347826087001</v>
      </c>
      <c r="O33" s="3">
        <v>0.625</v>
      </c>
    </row>
    <row r="34" spans="1:15" x14ac:dyDescent="0.3">
      <c r="A34" s="8" t="s">
        <v>53</v>
      </c>
      <c r="B34" s="2">
        <v>-4.4444444444444398E-2</v>
      </c>
      <c r="C34" s="2">
        <v>6.9767441860465101E-2</v>
      </c>
      <c r="D34" s="2">
        <v>0.15217391304347799</v>
      </c>
      <c r="E34" s="2">
        <v>-9.4339622641509399E-2</v>
      </c>
      <c r="F34" s="2">
        <v>-8.3333333333333301E-2</v>
      </c>
      <c r="G34" s="2">
        <v>0.204545454545455</v>
      </c>
      <c r="H34" s="2">
        <v>-0.113207547169811</v>
      </c>
      <c r="I34" s="2">
        <v>6.3829787234042507E-2</v>
      </c>
      <c r="J34" s="2">
        <v>0.04</v>
      </c>
      <c r="K34" s="2">
        <v>-0.134615384615385</v>
      </c>
      <c r="L34" s="2">
        <v>-8.8888888888888906E-2</v>
      </c>
      <c r="M34" s="2">
        <v>4.8780487804878099E-2</v>
      </c>
      <c r="N34" s="3">
        <v>-0.14000000000000001</v>
      </c>
      <c r="O34" s="3">
        <v>-4.4444444444444398E-2</v>
      </c>
    </row>
    <row r="35" spans="1:15" x14ac:dyDescent="0.3">
      <c r="A35" s="11" t="s">
        <v>16</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1.4285714285714299E-2</v>
      </c>
      <c r="L35" s="3">
        <v>2.3943661971830999E-2</v>
      </c>
      <c r="M35" s="3">
        <v>4.6767537826685003E-2</v>
      </c>
      <c r="N35" s="3">
        <v>0.11911764705882399</v>
      </c>
      <c r="O35" s="3">
        <v>0.13075780089153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182</v>
      </c>
    </row>
    <row r="2" spans="1:14" ht="15.6" x14ac:dyDescent="0.3">
      <c r="A2" s="12" t="s">
        <v>179</v>
      </c>
    </row>
    <row r="3" spans="1:14" ht="15.6" x14ac:dyDescent="0.3">
      <c r="A3" s="12" t="s">
        <v>59</v>
      </c>
    </row>
    <row r="4" spans="1:14" x14ac:dyDescent="0.3">
      <c r="A4" s="15"/>
    </row>
    <row r="5" spans="1:14" x14ac:dyDescent="0.3">
      <c r="A5" s="16" t="str">
        <f>HYPERLINK("#'Table of contents'!A71",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530</v>
      </c>
      <c r="C8" s="1">
        <v>540</v>
      </c>
      <c r="D8" s="1">
        <v>554</v>
      </c>
      <c r="E8" s="1">
        <v>563</v>
      </c>
      <c r="F8" s="1">
        <v>587</v>
      </c>
      <c r="G8" s="1">
        <v>581</v>
      </c>
      <c r="H8" s="1">
        <v>597</v>
      </c>
      <c r="I8" s="1">
        <v>615</v>
      </c>
      <c r="J8" s="1">
        <v>604</v>
      </c>
      <c r="K8" s="1">
        <v>618</v>
      </c>
      <c r="L8" s="1">
        <v>618</v>
      </c>
      <c r="M8" s="1">
        <v>624</v>
      </c>
      <c r="N8" s="1">
        <v>655</v>
      </c>
    </row>
    <row r="9" spans="1:14" x14ac:dyDescent="0.3">
      <c r="A9" s="7" t="s">
        <v>57</v>
      </c>
      <c r="B9" s="1">
        <v>143</v>
      </c>
      <c r="C9" s="1">
        <v>114</v>
      </c>
      <c r="D9" s="1">
        <v>95</v>
      </c>
      <c r="E9" s="1">
        <v>96</v>
      </c>
      <c r="F9" s="1">
        <v>91</v>
      </c>
      <c r="G9" s="1">
        <v>82</v>
      </c>
      <c r="H9" s="1">
        <v>78</v>
      </c>
      <c r="I9" s="1">
        <v>66</v>
      </c>
      <c r="J9" s="1">
        <v>76</v>
      </c>
      <c r="K9" s="1">
        <v>82</v>
      </c>
      <c r="L9" s="1">
        <v>92</v>
      </c>
      <c r="M9" s="1">
        <v>103</v>
      </c>
      <c r="N9" s="1">
        <v>106</v>
      </c>
    </row>
    <row r="10" spans="1:14" x14ac:dyDescent="0.3">
      <c r="A10" s="10" t="s">
        <v>16</v>
      </c>
      <c r="B10" s="5">
        <v>673</v>
      </c>
      <c r="C10" s="5">
        <v>654</v>
      </c>
      <c r="D10" s="5">
        <v>649</v>
      </c>
      <c r="E10" s="5">
        <v>659</v>
      </c>
      <c r="F10" s="5">
        <v>678</v>
      </c>
      <c r="G10" s="5">
        <v>663</v>
      </c>
      <c r="H10" s="5">
        <v>675</v>
      </c>
      <c r="I10" s="5">
        <v>681</v>
      </c>
      <c r="J10" s="5">
        <v>680</v>
      </c>
      <c r="K10" s="5">
        <v>700</v>
      </c>
      <c r="L10" s="5">
        <v>710</v>
      </c>
      <c r="M10" s="5">
        <v>727</v>
      </c>
      <c r="N10" s="5">
        <v>761</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0.78751857355126298</v>
      </c>
      <c r="C15" s="2">
        <v>0.82568807339449501</v>
      </c>
      <c r="D15" s="2">
        <v>0.85362095531587101</v>
      </c>
      <c r="E15" s="2">
        <v>0.854324734446131</v>
      </c>
      <c r="F15" s="2">
        <v>0.86578171091445399</v>
      </c>
      <c r="G15" s="2">
        <v>0.87631975867269996</v>
      </c>
      <c r="H15" s="2">
        <v>0.88444444444444403</v>
      </c>
      <c r="I15" s="2">
        <v>0.90308370044052899</v>
      </c>
      <c r="J15" s="2">
        <v>0.88823529411764701</v>
      </c>
      <c r="K15" s="2">
        <v>0.88285714285714301</v>
      </c>
      <c r="L15" s="2">
        <v>0.870422535211268</v>
      </c>
      <c r="M15" s="2">
        <v>0.858321870701513</v>
      </c>
      <c r="N15" s="2">
        <v>0.86070959264126101</v>
      </c>
    </row>
    <row r="16" spans="1:14" x14ac:dyDescent="0.3">
      <c r="A16" s="8" t="s">
        <v>57</v>
      </c>
      <c r="B16" s="2">
        <v>0.21248142644873699</v>
      </c>
      <c r="C16" s="2">
        <v>0.17431192660550501</v>
      </c>
      <c r="D16" s="2">
        <v>0.14637904468412899</v>
      </c>
      <c r="E16" s="2">
        <v>0.14567526555387</v>
      </c>
      <c r="F16" s="2">
        <v>0.13421828908554601</v>
      </c>
      <c r="G16" s="2">
        <v>0.1236802413273</v>
      </c>
      <c r="H16" s="2">
        <v>0.11555555555555599</v>
      </c>
      <c r="I16" s="2">
        <v>9.6916299559471397E-2</v>
      </c>
      <c r="J16" s="2">
        <v>0.111764705882353</v>
      </c>
      <c r="K16" s="2">
        <v>0.11714285714285699</v>
      </c>
      <c r="L16" s="2">
        <v>0.129577464788732</v>
      </c>
      <c r="M16" s="2">
        <v>0.141678129298487</v>
      </c>
      <c r="N16" s="2">
        <v>0.13929040735873799</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1.88679245283019E-2</v>
      </c>
      <c r="C21" s="2">
        <v>2.5925925925925901E-2</v>
      </c>
      <c r="D21" s="2">
        <v>1.6245487364620899E-2</v>
      </c>
      <c r="E21" s="2">
        <v>4.2628774422735299E-2</v>
      </c>
      <c r="F21" s="2">
        <v>-1.0221465076660999E-2</v>
      </c>
      <c r="G21" s="2">
        <v>2.7538726333907099E-2</v>
      </c>
      <c r="H21" s="2">
        <v>3.0150753768844199E-2</v>
      </c>
      <c r="I21" s="2">
        <v>-1.7886178861788601E-2</v>
      </c>
      <c r="J21" s="2">
        <v>2.3178807947019899E-2</v>
      </c>
      <c r="K21" s="2">
        <v>0</v>
      </c>
      <c r="L21" s="2">
        <v>9.7087378640776708E-3</v>
      </c>
      <c r="M21" s="2">
        <v>4.9679487179487197E-2</v>
      </c>
      <c r="N21" s="3">
        <v>8.4437086092715205E-2</v>
      </c>
      <c r="O21" s="3">
        <v>0.235849056603774</v>
      </c>
    </row>
    <row r="22" spans="1:15" x14ac:dyDescent="0.3">
      <c r="A22" s="8" t="s">
        <v>57</v>
      </c>
      <c r="B22" s="2">
        <v>-0.20279720279720301</v>
      </c>
      <c r="C22" s="2">
        <v>-0.16666666666666699</v>
      </c>
      <c r="D22" s="2">
        <v>1.05263157894737E-2</v>
      </c>
      <c r="E22" s="2">
        <v>-5.2083333333333301E-2</v>
      </c>
      <c r="F22" s="2">
        <v>-9.8901098901098897E-2</v>
      </c>
      <c r="G22" s="2">
        <v>-4.8780487804878099E-2</v>
      </c>
      <c r="H22" s="2">
        <v>-0.15384615384615399</v>
      </c>
      <c r="I22" s="2">
        <v>0.15151515151515199</v>
      </c>
      <c r="J22" s="2">
        <v>7.8947368421052599E-2</v>
      </c>
      <c r="K22" s="2">
        <v>0.12195121951219499</v>
      </c>
      <c r="L22" s="2">
        <v>0.119565217391304</v>
      </c>
      <c r="M22" s="2">
        <v>2.9126213592233E-2</v>
      </c>
      <c r="N22" s="3">
        <v>0.394736842105263</v>
      </c>
      <c r="O22" s="3">
        <v>-0.25874125874125897</v>
      </c>
    </row>
    <row r="23" spans="1:15" x14ac:dyDescent="0.3">
      <c r="A23" s="11" t="s">
        <v>16</v>
      </c>
      <c r="B23" s="3">
        <v>-2.82317979197623E-2</v>
      </c>
      <c r="C23" s="3">
        <v>-7.6452599388379203E-3</v>
      </c>
      <c r="D23" s="3">
        <v>1.5408320493066299E-2</v>
      </c>
      <c r="E23" s="3">
        <v>2.8831562974203299E-2</v>
      </c>
      <c r="F23" s="3">
        <v>-2.21238938053097E-2</v>
      </c>
      <c r="G23" s="3">
        <v>1.8099547511312201E-2</v>
      </c>
      <c r="H23" s="3">
        <v>8.8888888888888906E-3</v>
      </c>
      <c r="I23" s="3">
        <v>-1.46842878120411E-3</v>
      </c>
      <c r="J23" s="3">
        <v>2.9411764705882401E-2</v>
      </c>
      <c r="K23" s="3">
        <v>1.4285714285714299E-2</v>
      </c>
      <c r="L23" s="3">
        <v>2.3943661971830999E-2</v>
      </c>
      <c r="M23" s="3">
        <v>4.6767537826685003E-2</v>
      </c>
      <c r="N23" s="3">
        <v>0.11911764705882399</v>
      </c>
      <c r="O23" s="3">
        <v>0.13075780089153</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183</v>
      </c>
    </row>
    <row r="2" spans="1:14" ht="15.6" x14ac:dyDescent="0.3">
      <c r="A2" s="12" t="s">
        <v>179</v>
      </c>
    </row>
    <row r="3" spans="1:14" ht="15.6" x14ac:dyDescent="0.3">
      <c r="A3" s="12" t="s">
        <v>47</v>
      </c>
    </row>
    <row r="4" spans="1:14" ht="15.6" x14ac:dyDescent="0.3">
      <c r="A4" s="12" t="s">
        <v>33</v>
      </c>
    </row>
    <row r="5" spans="1:14" x14ac:dyDescent="0.3">
      <c r="A5" s="16" t="str">
        <f>HYPERLINK("#'Table of contents'!A72",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101</v>
      </c>
      <c r="C8" s="1">
        <v>92</v>
      </c>
      <c r="D8" s="1">
        <v>94</v>
      </c>
      <c r="E8" s="1">
        <v>96</v>
      </c>
      <c r="F8" s="1">
        <v>102</v>
      </c>
      <c r="G8" s="1">
        <v>90</v>
      </c>
      <c r="H8" s="1">
        <v>80</v>
      </c>
      <c r="I8" s="1">
        <v>76</v>
      </c>
      <c r="J8" s="1">
        <v>83</v>
      </c>
      <c r="K8" s="1">
        <v>80</v>
      </c>
      <c r="L8" s="1">
        <v>76</v>
      </c>
      <c r="M8" s="1">
        <v>85</v>
      </c>
      <c r="N8" s="1">
        <v>93</v>
      </c>
    </row>
    <row r="9" spans="1:14" x14ac:dyDescent="0.3">
      <c r="A9" s="7" t="s">
        <v>61</v>
      </c>
      <c r="B9" s="1">
        <v>166</v>
      </c>
      <c r="C9" s="1">
        <v>174</v>
      </c>
      <c r="D9" s="1">
        <v>179</v>
      </c>
      <c r="E9" s="1">
        <v>197</v>
      </c>
      <c r="F9" s="1">
        <v>195</v>
      </c>
      <c r="G9" s="1">
        <v>210</v>
      </c>
      <c r="H9" s="1">
        <v>225</v>
      </c>
      <c r="I9" s="1">
        <v>225</v>
      </c>
      <c r="J9" s="1">
        <v>222</v>
      </c>
      <c r="K9" s="1">
        <v>229</v>
      </c>
      <c r="L9" s="1">
        <v>233</v>
      </c>
      <c r="M9" s="1">
        <v>243</v>
      </c>
      <c r="N9" s="1">
        <v>243</v>
      </c>
    </row>
    <row r="10" spans="1:14" x14ac:dyDescent="0.3">
      <c r="A10" s="7" t="s">
        <v>62</v>
      </c>
      <c r="B10" s="1">
        <v>19</v>
      </c>
      <c r="C10" s="1">
        <v>15</v>
      </c>
      <c r="D10" s="1">
        <v>14</v>
      </c>
      <c r="E10" s="1">
        <v>14</v>
      </c>
      <c r="F10" s="1">
        <v>16</v>
      </c>
      <c r="G10" s="1">
        <v>19</v>
      </c>
      <c r="H10" s="1">
        <v>18</v>
      </c>
      <c r="I10" s="1">
        <v>14</v>
      </c>
      <c r="J10" s="1">
        <v>17</v>
      </c>
      <c r="K10" s="1">
        <v>19</v>
      </c>
      <c r="L10" s="1">
        <v>15</v>
      </c>
      <c r="M10" s="1">
        <v>17</v>
      </c>
      <c r="N10" s="1">
        <v>24</v>
      </c>
    </row>
    <row r="11" spans="1:14" x14ac:dyDescent="0.3">
      <c r="A11" s="7" t="s">
        <v>63</v>
      </c>
      <c r="B11" s="1">
        <v>93</v>
      </c>
      <c r="C11" s="1">
        <v>104</v>
      </c>
      <c r="D11" s="1">
        <v>117</v>
      </c>
      <c r="E11" s="1">
        <v>116</v>
      </c>
      <c r="F11" s="1">
        <v>119</v>
      </c>
      <c r="G11" s="1">
        <v>104</v>
      </c>
      <c r="H11" s="1">
        <v>101</v>
      </c>
      <c r="I11" s="1">
        <v>105</v>
      </c>
      <c r="J11" s="1">
        <v>100</v>
      </c>
      <c r="K11" s="1">
        <v>105</v>
      </c>
      <c r="L11" s="1">
        <v>106</v>
      </c>
      <c r="M11" s="1">
        <v>107</v>
      </c>
      <c r="N11" s="1">
        <v>113</v>
      </c>
    </row>
    <row r="12" spans="1:14" x14ac:dyDescent="0.3">
      <c r="A12" s="7" t="s">
        <v>64</v>
      </c>
      <c r="B12" s="1">
        <v>271</v>
      </c>
      <c r="C12" s="1">
        <v>248</v>
      </c>
      <c r="D12" s="1">
        <v>228</v>
      </c>
      <c r="E12" s="1">
        <v>224</v>
      </c>
      <c r="F12" s="1">
        <v>232</v>
      </c>
      <c r="G12" s="1">
        <v>227</v>
      </c>
      <c r="H12" s="1">
        <v>234</v>
      </c>
      <c r="I12" s="1">
        <v>246</v>
      </c>
      <c r="J12" s="1">
        <v>249</v>
      </c>
      <c r="K12" s="1">
        <v>253</v>
      </c>
      <c r="L12" s="1">
        <v>265</v>
      </c>
      <c r="M12" s="1">
        <v>260</v>
      </c>
      <c r="N12" s="1">
        <v>274</v>
      </c>
    </row>
    <row r="13" spans="1:14" x14ac:dyDescent="0.3">
      <c r="A13" s="7" t="s">
        <v>65</v>
      </c>
      <c r="B13" s="1">
        <v>23</v>
      </c>
      <c r="C13" s="1">
        <v>21</v>
      </c>
      <c r="D13" s="1">
        <v>17</v>
      </c>
      <c r="E13" s="1">
        <v>12</v>
      </c>
      <c r="F13" s="1">
        <v>14</v>
      </c>
      <c r="G13" s="1">
        <v>13</v>
      </c>
      <c r="H13" s="1">
        <v>17</v>
      </c>
      <c r="I13" s="1">
        <v>15</v>
      </c>
      <c r="J13" s="1">
        <v>9</v>
      </c>
      <c r="K13" s="1">
        <v>14</v>
      </c>
      <c r="L13" s="1">
        <v>15</v>
      </c>
      <c r="M13" s="1">
        <v>15</v>
      </c>
      <c r="N13" s="1">
        <v>14</v>
      </c>
    </row>
    <row r="14" spans="1:14" x14ac:dyDescent="0.3">
      <c r="A14" s="10" t="s">
        <v>16</v>
      </c>
      <c r="B14" s="5">
        <v>673</v>
      </c>
      <c r="C14" s="5">
        <v>654</v>
      </c>
      <c r="D14" s="5">
        <v>649</v>
      </c>
      <c r="E14" s="5">
        <v>659</v>
      </c>
      <c r="F14" s="5">
        <v>678</v>
      </c>
      <c r="G14" s="5">
        <v>663</v>
      </c>
      <c r="H14" s="5">
        <v>675</v>
      </c>
      <c r="I14" s="5">
        <v>681</v>
      </c>
      <c r="J14" s="5">
        <v>680</v>
      </c>
      <c r="K14" s="5">
        <v>700</v>
      </c>
      <c r="L14" s="5">
        <v>710</v>
      </c>
      <c r="M14" s="5">
        <v>727</v>
      </c>
      <c r="N14" s="5">
        <v>761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0.35314685314685301</v>
      </c>
      <c r="C19" s="2">
        <v>0.327402135231317</v>
      </c>
      <c r="D19" s="2">
        <v>0.32752613240418099</v>
      </c>
      <c r="E19" s="2">
        <v>0.312703583061889</v>
      </c>
      <c r="F19" s="2">
        <v>0.32587859424920101</v>
      </c>
      <c r="G19" s="2">
        <v>0.28213166144200602</v>
      </c>
      <c r="H19" s="2">
        <v>0.24767801857585101</v>
      </c>
      <c r="I19" s="2">
        <v>0.241269841269841</v>
      </c>
      <c r="J19" s="2">
        <v>0.25776397515527899</v>
      </c>
      <c r="K19" s="2">
        <v>0.24390243902438999</v>
      </c>
      <c r="L19" s="2">
        <v>0.234567901234568</v>
      </c>
      <c r="M19" s="2">
        <v>0.24637681159420299</v>
      </c>
      <c r="N19" s="2">
        <v>0.25833333333333303</v>
      </c>
    </row>
    <row r="20" spans="1:15" x14ac:dyDescent="0.3">
      <c r="A20" s="8" t="s">
        <v>61</v>
      </c>
      <c r="B20" s="2">
        <v>0.58041958041957997</v>
      </c>
      <c r="C20" s="2">
        <v>0.61921708185053403</v>
      </c>
      <c r="D20" s="2">
        <v>0.62369337979094097</v>
      </c>
      <c r="E20" s="2">
        <v>0.64169381107491896</v>
      </c>
      <c r="F20" s="2">
        <v>0.62300319488817901</v>
      </c>
      <c r="G20" s="2">
        <v>0.65830721003134796</v>
      </c>
      <c r="H20" s="2">
        <v>0.69659442724458198</v>
      </c>
      <c r="I20" s="2">
        <v>0.71428571428571397</v>
      </c>
      <c r="J20" s="2">
        <v>0.68944099378881996</v>
      </c>
      <c r="K20" s="2">
        <v>0.69817073170731703</v>
      </c>
      <c r="L20" s="2">
        <v>0.719135802469136</v>
      </c>
      <c r="M20" s="2">
        <v>0.70434782608695701</v>
      </c>
      <c r="N20" s="2">
        <v>0.67500000000000004</v>
      </c>
    </row>
    <row r="21" spans="1:15" x14ac:dyDescent="0.3">
      <c r="A21" s="8" t="s">
        <v>62</v>
      </c>
      <c r="B21" s="2">
        <v>6.6433566433566404E-2</v>
      </c>
      <c r="C21" s="2">
        <v>5.3380782918149502E-2</v>
      </c>
      <c r="D21" s="2">
        <v>4.8780487804878099E-2</v>
      </c>
      <c r="E21" s="2">
        <v>4.5602605863192203E-2</v>
      </c>
      <c r="F21" s="2">
        <v>5.1118210862619799E-2</v>
      </c>
      <c r="G21" s="2">
        <v>5.9561128526645801E-2</v>
      </c>
      <c r="H21" s="2">
        <v>5.5727554179566603E-2</v>
      </c>
      <c r="I21" s="2">
        <v>4.4444444444444398E-2</v>
      </c>
      <c r="J21" s="2">
        <v>5.2795031055900603E-2</v>
      </c>
      <c r="K21" s="2">
        <v>5.79268292682927E-2</v>
      </c>
      <c r="L21" s="2">
        <v>4.6296296296296301E-2</v>
      </c>
      <c r="M21" s="2">
        <v>4.9275362318840603E-2</v>
      </c>
      <c r="N21" s="2">
        <v>6.6666666666666693E-2</v>
      </c>
    </row>
    <row r="22" spans="1:15" x14ac:dyDescent="0.3">
      <c r="A22" s="8" t="s">
        <v>63</v>
      </c>
      <c r="B22" s="2">
        <v>0.24031007751937999</v>
      </c>
      <c r="C22" s="2">
        <v>0.278820375335121</v>
      </c>
      <c r="D22" s="2">
        <v>0.32320441988950299</v>
      </c>
      <c r="E22" s="2">
        <v>0.32954545454545497</v>
      </c>
      <c r="F22" s="2">
        <v>0.32602739726027402</v>
      </c>
      <c r="G22" s="2">
        <v>0.30232558139534899</v>
      </c>
      <c r="H22" s="2">
        <v>0.28693181818181801</v>
      </c>
      <c r="I22" s="2">
        <v>0.286885245901639</v>
      </c>
      <c r="J22" s="2">
        <v>0.27932960893854702</v>
      </c>
      <c r="K22" s="2">
        <v>0.282258064516129</v>
      </c>
      <c r="L22" s="2">
        <v>0.27461139896373099</v>
      </c>
      <c r="M22" s="2">
        <v>0.28010471204188497</v>
      </c>
      <c r="N22" s="2">
        <v>0.28179551122194502</v>
      </c>
    </row>
    <row r="23" spans="1:15" x14ac:dyDescent="0.3">
      <c r="A23" s="8" t="s">
        <v>64</v>
      </c>
      <c r="B23" s="2">
        <v>0.70025839793281697</v>
      </c>
      <c r="C23" s="2">
        <v>0.66487935656836505</v>
      </c>
      <c r="D23" s="2">
        <v>0.62983425414364602</v>
      </c>
      <c r="E23" s="2">
        <v>0.63636363636363602</v>
      </c>
      <c r="F23" s="2">
        <v>0.63561643835616399</v>
      </c>
      <c r="G23" s="2">
        <v>0.65988372093023295</v>
      </c>
      <c r="H23" s="2">
        <v>0.66477272727272696</v>
      </c>
      <c r="I23" s="2">
        <v>0.67213114754098402</v>
      </c>
      <c r="J23" s="2">
        <v>0.69553072625698298</v>
      </c>
      <c r="K23" s="2">
        <v>0.68010752688172005</v>
      </c>
      <c r="L23" s="2">
        <v>0.68652849740932598</v>
      </c>
      <c r="M23" s="2">
        <v>0.68062827225130895</v>
      </c>
      <c r="N23" s="2">
        <v>0.68329177057356605</v>
      </c>
    </row>
    <row r="24" spans="1:15" x14ac:dyDescent="0.3">
      <c r="A24" s="8" t="s">
        <v>65</v>
      </c>
      <c r="B24" s="2">
        <v>5.9431524547803601E-2</v>
      </c>
      <c r="C24" s="2">
        <v>5.63002680965147E-2</v>
      </c>
      <c r="D24" s="2">
        <v>4.6961325966850799E-2</v>
      </c>
      <c r="E24" s="2">
        <v>3.4090909090909102E-2</v>
      </c>
      <c r="F24" s="2">
        <v>3.8356164383561597E-2</v>
      </c>
      <c r="G24" s="2">
        <v>3.7790697674418602E-2</v>
      </c>
      <c r="H24" s="2">
        <v>4.8295454545454503E-2</v>
      </c>
      <c r="I24" s="2">
        <v>4.0983606557376998E-2</v>
      </c>
      <c r="J24" s="2">
        <v>2.5139664804469299E-2</v>
      </c>
      <c r="K24" s="2">
        <v>3.7634408602150497E-2</v>
      </c>
      <c r="L24" s="2">
        <v>3.8860103626942998E-2</v>
      </c>
      <c r="M24" s="2">
        <v>3.9267015706806303E-2</v>
      </c>
      <c r="N24" s="2">
        <v>3.4912718204488803E-2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-8.9108910891089105E-2</v>
      </c>
      <c r="C29" s="2">
        <v>2.1739130434782601E-2</v>
      </c>
      <c r="D29" s="2">
        <v>2.1276595744680899E-2</v>
      </c>
      <c r="E29" s="2">
        <v>6.25E-2</v>
      </c>
      <c r="F29" s="2">
        <v>-0.11764705882352899</v>
      </c>
      <c r="G29" s="2">
        <v>-0.11111111111111099</v>
      </c>
      <c r="H29" s="2">
        <v>-0.05</v>
      </c>
      <c r="I29" s="2">
        <v>9.2105263157894704E-2</v>
      </c>
      <c r="J29" s="2">
        <v>-3.6144578313252997E-2</v>
      </c>
      <c r="K29" s="2">
        <v>-0.05</v>
      </c>
      <c r="L29" s="2">
        <v>0.118421052631579</v>
      </c>
      <c r="M29" s="2">
        <v>9.41176470588235E-2</v>
      </c>
      <c r="N29" s="3">
        <v>0.120481927710843</v>
      </c>
      <c r="O29" s="3">
        <v>-7.9207920792079195E-2</v>
      </c>
    </row>
    <row r="30" spans="1:15" x14ac:dyDescent="0.3">
      <c r="A30" s="8" t="s">
        <v>61</v>
      </c>
      <c r="B30" s="2">
        <v>4.81927710843374E-2</v>
      </c>
      <c r="C30" s="2">
        <v>2.8735632183908E-2</v>
      </c>
      <c r="D30" s="2">
        <v>0.100558659217877</v>
      </c>
      <c r="E30" s="2">
        <v>-1.01522842639594E-2</v>
      </c>
      <c r="F30" s="2">
        <v>7.69230769230769E-2</v>
      </c>
      <c r="G30" s="2">
        <v>7.1428571428571397E-2</v>
      </c>
      <c r="H30" s="2">
        <v>0</v>
      </c>
      <c r="I30" s="2">
        <v>-1.3333333333333299E-2</v>
      </c>
      <c r="J30" s="2">
        <v>3.1531531531531501E-2</v>
      </c>
      <c r="K30" s="2">
        <v>1.7467248908296901E-2</v>
      </c>
      <c r="L30" s="2">
        <v>4.2918454935622297E-2</v>
      </c>
      <c r="M30" s="2">
        <v>0</v>
      </c>
      <c r="N30" s="3">
        <v>9.45945945945946E-2</v>
      </c>
      <c r="O30" s="3">
        <v>0.46385542168674698</v>
      </c>
    </row>
    <row r="31" spans="1:15" x14ac:dyDescent="0.3">
      <c r="A31" s="8" t="s">
        <v>62</v>
      </c>
      <c r="B31" s="2">
        <v>-0.21052631578947401</v>
      </c>
      <c r="C31" s="2">
        <v>-6.6666666666666693E-2</v>
      </c>
      <c r="D31" s="2">
        <v>0</v>
      </c>
      <c r="E31" s="2">
        <v>0.14285714285714299</v>
      </c>
      <c r="F31" s="2">
        <v>0.1875</v>
      </c>
      <c r="G31" s="2">
        <v>-5.2631578947368397E-2</v>
      </c>
      <c r="H31" s="2">
        <v>-0.22222222222222199</v>
      </c>
      <c r="I31" s="2">
        <v>0.214285714285714</v>
      </c>
      <c r="J31" s="2">
        <v>0.11764705882352899</v>
      </c>
      <c r="K31" s="2">
        <v>-0.21052631578947401</v>
      </c>
      <c r="L31" s="2">
        <v>0.133333333333333</v>
      </c>
      <c r="M31" s="2">
        <v>0.41176470588235298</v>
      </c>
      <c r="N31" s="3">
        <v>0.41176470588235298</v>
      </c>
      <c r="O31" s="3">
        <v>0.26315789473684198</v>
      </c>
    </row>
    <row r="32" spans="1:15" x14ac:dyDescent="0.3">
      <c r="A32" s="8" t="s">
        <v>63</v>
      </c>
      <c r="B32" s="2">
        <v>0.118279569892473</v>
      </c>
      <c r="C32" s="2">
        <v>0.125</v>
      </c>
      <c r="D32" s="2">
        <v>-8.5470085470085496E-3</v>
      </c>
      <c r="E32" s="2">
        <v>2.5862068965517199E-2</v>
      </c>
      <c r="F32" s="2">
        <v>-0.126050420168067</v>
      </c>
      <c r="G32" s="2">
        <v>-2.8846153846153799E-2</v>
      </c>
      <c r="H32" s="2">
        <v>3.9603960396039598E-2</v>
      </c>
      <c r="I32" s="2">
        <v>-4.7619047619047603E-2</v>
      </c>
      <c r="J32" s="2">
        <v>0.05</v>
      </c>
      <c r="K32" s="2">
        <v>9.5238095238095195E-3</v>
      </c>
      <c r="L32" s="2">
        <v>9.4339622641509396E-3</v>
      </c>
      <c r="M32" s="2">
        <v>5.60747663551402E-2</v>
      </c>
      <c r="N32" s="3">
        <v>0.13</v>
      </c>
      <c r="O32" s="3">
        <v>0.21505376344086</v>
      </c>
    </row>
    <row r="33" spans="1:15" x14ac:dyDescent="0.3">
      <c r="A33" s="8" t="s">
        <v>64</v>
      </c>
      <c r="B33" s="2">
        <v>-8.4870848708487101E-2</v>
      </c>
      <c r="C33" s="2">
        <v>-8.0645161290322606E-2</v>
      </c>
      <c r="D33" s="2">
        <v>-1.7543859649122799E-2</v>
      </c>
      <c r="E33" s="2">
        <v>3.5714285714285698E-2</v>
      </c>
      <c r="F33" s="2">
        <v>-2.1551724137931001E-2</v>
      </c>
      <c r="G33" s="2">
        <v>3.0837004405286299E-2</v>
      </c>
      <c r="H33" s="2">
        <v>5.1282051282051301E-2</v>
      </c>
      <c r="I33" s="2">
        <v>1.21951219512195E-2</v>
      </c>
      <c r="J33" s="2">
        <v>1.60642570281124E-2</v>
      </c>
      <c r="K33" s="2">
        <v>4.7430830039525702E-2</v>
      </c>
      <c r="L33" s="2">
        <v>-1.88679245283019E-2</v>
      </c>
      <c r="M33" s="2">
        <v>5.3846153846153801E-2</v>
      </c>
      <c r="N33" s="3">
        <v>0.100401606425703</v>
      </c>
      <c r="O33" s="3">
        <v>1.1070110701107E-2</v>
      </c>
    </row>
    <row r="34" spans="1:15" x14ac:dyDescent="0.3">
      <c r="A34" s="8" t="s">
        <v>65</v>
      </c>
      <c r="B34" s="2">
        <v>-8.6956521739130405E-2</v>
      </c>
      <c r="C34" s="2">
        <v>-0.19047619047618999</v>
      </c>
      <c r="D34" s="2">
        <v>-0.29411764705882398</v>
      </c>
      <c r="E34" s="2">
        <v>0.16666666666666699</v>
      </c>
      <c r="F34" s="2">
        <v>-7.1428571428571397E-2</v>
      </c>
      <c r="G34" s="2">
        <v>0.30769230769230799</v>
      </c>
      <c r="H34" s="2">
        <v>-0.11764705882352899</v>
      </c>
      <c r="I34" s="2">
        <v>-0.4</v>
      </c>
      <c r="J34" s="2">
        <v>0.55555555555555602</v>
      </c>
      <c r="K34" s="2">
        <v>7.1428571428571397E-2</v>
      </c>
      <c r="L34" s="2">
        <v>0</v>
      </c>
      <c r="M34" s="2">
        <v>-6.6666666666666693E-2</v>
      </c>
      <c r="N34" s="3">
        <v>0.55555555555555602</v>
      </c>
      <c r="O34" s="3">
        <v>-0.39130434782608697</v>
      </c>
    </row>
    <row r="35" spans="1:15" x14ac:dyDescent="0.3">
      <c r="A35" s="11" t="s">
        <v>16</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1.4285714285714299E-2</v>
      </c>
      <c r="L35" s="3">
        <v>2.3943661971830999E-2</v>
      </c>
      <c r="M35" s="3">
        <v>4.6767537826685003E-2</v>
      </c>
      <c r="N35" s="3">
        <v>0.11911764705882399</v>
      </c>
      <c r="O35" s="3">
        <v>0.13075780089153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184</v>
      </c>
    </row>
    <row r="2" spans="1:14" ht="15.6" x14ac:dyDescent="0.3">
      <c r="A2" s="12" t="s">
        <v>179</v>
      </c>
    </row>
    <row r="3" spans="1:14" ht="15.6" x14ac:dyDescent="0.3">
      <c r="A3" s="12" t="s">
        <v>47</v>
      </c>
    </row>
    <row r="4" spans="1:14" ht="15.6" x14ac:dyDescent="0.3">
      <c r="A4" s="12" t="s">
        <v>59</v>
      </c>
    </row>
    <row r="5" spans="1:14" x14ac:dyDescent="0.3">
      <c r="A5" s="16" t="str">
        <f>HYPERLINK("#'Table of contents'!A73",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228</v>
      </c>
      <c r="C8" s="1">
        <v>227</v>
      </c>
      <c r="D8" s="1">
        <v>241</v>
      </c>
      <c r="E8" s="1">
        <v>256</v>
      </c>
      <c r="F8" s="1">
        <v>267</v>
      </c>
      <c r="G8" s="1">
        <v>272</v>
      </c>
      <c r="H8" s="1">
        <v>282</v>
      </c>
      <c r="I8" s="1">
        <v>280</v>
      </c>
      <c r="J8" s="1">
        <v>281</v>
      </c>
      <c r="K8" s="1">
        <v>283</v>
      </c>
      <c r="L8" s="1">
        <v>278</v>
      </c>
      <c r="M8" s="1">
        <v>288</v>
      </c>
      <c r="N8" s="1">
        <v>300</v>
      </c>
    </row>
    <row r="9" spans="1:14" x14ac:dyDescent="0.3">
      <c r="A9" s="7" t="s">
        <v>69</v>
      </c>
      <c r="B9" s="1">
        <v>58</v>
      </c>
      <c r="C9" s="1">
        <v>54</v>
      </c>
      <c r="D9" s="1">
        <v>46</v>
      </c>
      <c r="E9" s="1">
        <v>51</v>
      </c>
      <c r="F9" s="1">
        <v>46</v>
      </c>
      <c r="G9" s="1">
        <v>47</v>
      </c>
      <c r="H9" s="1">
        <v>41</v>
      </c>
      <c r="I9" s="1">
        <v>35</v>
      </c>
      <c r="J9" s="1">
        <v>41</v>
      </c>
      <c r="K9" s="1">
        <v>45</v>
      </c>
      <c r="L9" s="1">
        <v>46</v>
      </c>
      <c r="M9" s="1">
        <v>57</v>
      </c>
      <c r="N9" s="1">
        <v>60</v>
      </c>
    </row>
    <row r="10" spans="1:14" x14ac:dyDescent="0.3">
      <c r="A10" s="7" t="s">
        <v>70</v>
      </c>
      <c r="B10" s="1">
        <v>302</v>
      </c>
      <c r="C10" s="1">
        <v>313</v>
      </c>
      <c r="D10" s="1">
        <v>313</v>
      </c>
      <c r="E10" s="1">
        <v>307</v>
      </c>
      <c r="F10" s="1">
        <v>320</v>
      </c>
      <c r="G10" s="1">
        <v>309</v>
      </c>
      <c r="H10" s="1">
        <v>315</v>
      </c>
      <c r="I10" s="1">
        <v>335</v>
      </c>
      <c r="J10" s="1">
        <v>323</v>
      </c>
      <c r="K10" s="1">
        <v>335</v>
      </c>
      <c r="L10" s="1">
        <v>340</v>
      </c>
      <c r="M10" s="1">
        <v>336</v>
      </c>
      <c r="N10" s="1">
        <v>355</v>
      </c>
    </row>
    <row r="11" spans="1:14" x14ac:dyDescent="0.3">
      <c r="A11" s="7" t="s">
        <v>71</v>
      </c>
      <c r="B11" s="1">
        <v>85</v>
      </c>
      <c r="C11" s="1">
        <v>60</v>
      </c>
      <c r="D11" s="1">
        <v>49</v>
      </c>
      <c r="E11" s="1">
        <v>45</v>
      </c>
      <c r="F11" s="1">
        <v>45</v>
      </c>
      <c r="G11" s="1">
        <v>35</v>
      </c>
      <c r="H11" s="1">
        <v>37</v>
      </c>
      <c r="I11" s="1">
        <v>31</v>
      </c>
      <c r="J11" s="1">
        <v>35</v>
      </c>
      <c r="K11" s="1">
        <v>37</v>
      </c>
      <c r="L11" s="1">
        <v>46</v>
      </c>
      <c r="M11" s="1">
        <v>46</v>
      </c>
      <c r="N11" s="1">
        <v>46</v>
      </c>
    </row>
    <row r="12" spans="1:14" x14ac:dyDescent="0.3">
      <c r="A12" s="10" t="s">
        <v>16</v>
      </c>
      <c r="B12" s="5">
        <v>673</v>
      </c>
      <c r="C12" s="5">
        <v>654</v>
      </c>
      <c r="D12" s="5">
        <v>649</v>
      </c>
      <c r="E12" s="5">
        <v>659</v>
      </c>
      <c r="F12" s="5">
        <v>678</v>
      </c>
      <c r="G12" s="5">
        <v>663</v>
      </c>
      <c r="H12" s="5">
        <v>675</v>
      </c>
      <c r="I12" s="5">
        <v>681</v>
      </c>
      <c r="J12" s="5">
        <v>680</v>
      </c>
      <c r="K12" s="5">
        <v>700</v>
      </c>
      <c r="L12" s="5">
        <v>710</v>
      </c>
      <c r="M12" s="5">
        <v>727</v>
      </c>
      <c r="N12" s="5">
        <v>761</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0.79720279720279696</v>
      </c>
      <c r="C17" s="2">
        <v>0.80782918149466199</v>
      </c>
      <c r="D17" s="2">
        <v>0.83972125435540101</v>
      </c>
      <c r="E17" s="2">
        <v>0.83387622149837104</v>
      </c>
      <c r="F17" s="2">
        <v>0.85303514376996803</v>
      </c>
      <c r="G17" s="2">
        <v>0.85266457680250796</v>
      </c>
      <c r="H17" s="2">
        <v>0.87306501547987603</v>
      </c>
      <c r="I17" s="2">
        <v>0.88888888888888895</v>
      </c>
      <c r="J17" s="2">
        <v>0.87267080745341596</v>
      </c>
      <c r="K17" s="2">
        <v>0.86280487804878003</v>
      </c>
      <c r="L17" s="2">
        <v>0.85802469135802495</v>
      </c>
      <c r="M17" s="2">
        <v>0.83478260869565202</v>
      </c>
      <c r="N17" s="2">
        <v>0.83333333333333304</v>
      </c>
    </row>
    <row r="18" spans="1:15" x14ac:dyDescent="0.3">
      <c r="A18" s="8" t="s">
        <v>69</v>
      </c>
      <c r="B18" s="2">
        <v>0.20279720279720301</v>
      </c>
      <c r="C18" s="2">
        <v>0.19217081850533799</v>
      </c>
      <c r="D18" s="2">
        <v>0.16027874564459901</v>
      </c>
      <c r="E18" s="2">
        <v>0.16612377850162899</v>
      </c>
      <c r="F18" s="2">
        <v>0.146964856230032</v>
      </c>
      <c r="G18" s="2">
        <v>0.14733542319749199</v>
      </c>
      <c r="H18" s="2">
        <v>0.126934984520124</v>
      </c>
      <c r="I18" s="2">
        <v>0.11111111111111099</v>
      </c>
      <c r="J18" s="2">
        <v>0.12732919254658401</v>
      </c>
      <c r="K18" s="2">
        <v>0.13719512195121999</v>
      </c>
      <c r="L18" s="2">
        <v>0.141975308641975</v>
      </c>
      <c r="M18" s="2">
        <v>0.16521739130434801</v>
      </c>
      <c r="N18" s="2">
        <v>0.16666666666666699</v>
      </c>
    </row>
    <row r="19" spans="1:15" x14ac:dyDescent="0.3">
      <c r="A19" s="8" t="s">
        <v>70</v>
      </c>
      <c r="B19" s="2">
        <v>0.78036175710594302</v>
      </c>
      <c r="C19" s="2">
        <v>0.83914209115281502</v>
      </c>
      <c r="D19" s="2">
        <v>0.86464088397790095</v>
      </c>
      <c r="E19" s="2">
        <v>0.87215909090909105</v>
      </c>
      <c r="F19" s="2">
        <v>0.87671232876712302</v>
      </c>
      <c r="G19" s="2">
        <v>0.89825581395348797</v>
      </c>
      <c r="H19" s="2">
        <v>0.89488636363636398</v>
      </c>
      <c r="I19" s="2">
        <v>0.915300546448087</v>
      </c>
      <c r="J19" s="2">
        <v>0.90223463687150796</v>
      </c>
      <c r="K19" s="2">
        <v>0.90053763440860202</v>
      </c>
      <c r="L19" s="2">
        <v>0.88082901554404103</v>
      </c>
      <c r="M19" s="2">
        <v>0.87958115183246099</v>
      </c>
      <c r="N19" s="2">
        <v>0.88528678304239405</v>
      </c>
    </row>
    <row r="20" spans="1:15" x14ac:dyDescent="0.3">
      <c r="A20" s="8" t="s">
        <v>71</v>
      </c>
      <c r="B20" s="2">
        <v>0.21963824289405701</v>
      </c>
      <c r="C20" s="2">
        <v>0.16085790884718501</v>
      </c>
      <c r="D20" s="2">
        <v>0.13535911602209899</v>
      </c>
      <c r="E20" s="2">
        <v>0.12784090909090901</v>
      </c>
      <c r="F20" s="2">
        <v>0.123287671232877</v>
      </c>
      <c r="G20" s="2">
        <v>0.101744186046512</v>
      </c>
      <c r="H20" s="2">
        <v>0.10511363636363601</v>
      </c>
      <c r="I20" s="2">
        <v>8.4699453551912607E-2</v>
      </c>
      <c r="J20" s="2">
        <v>9.77653631284916E-2</v>
      </c>
      <c r="K20" s="2">
        <v>9.9462365591397803E-2</v>
      </c>
      <c r="L20" s="2">
        <v>0.119170984455959</v>
      </c>
      <c r="M20" s="2">
        <v>0.12041884816753901</v>
      </c>
      <c r="N20" s="2">
        <v>0.114713216957606</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-4.3859649122806998E-3</v>
      </c>
      <c r="C25" s="2">
        <v>6.1674008810572702E-2</v>
      </c>
      <c r="D25" s="2">
        <v>6.2240663900414897E-2</v>
      </c>
      <c r="E25" s="2">
        <v>4.296875E-2</v>
      </c>
      <c r="F25" s="2">
        <v>1.8726591760299598E-2</v>
      </c>
      <c r="G25" s="2">
        <v>3.6764705882352901E-2</v>
      </c>
      <c r="H25" s="2">
        <v>-7.09219858156028E-3</v>
      </c>
      <c r="I25" s="2">
        <v>3.57142857142857E-3</v>
      </c>
      <c r="J25" s="2">
        <v>7.1174377224199302E-3</v>
      </c>
      <c r="K25" s="2">
        <v>-1.7667844522968199E-2</v>
      </c>
      <c r="L25" s="2">
        <v>3.5971223021582698E-2</v>
      </c>
      <c r="M25" s="2">
        <v>4.1666666666666699E-2</v>
      </c>
      <c r="N25" s="3">
        <v>6.76156583629893E-2</v>
      </c>
      <c r="O25" s="3">
        <v>0.31578947368421101</v>
      </c>
    </row>
    <row r="26" spans="1:15" x14ac:dyDescent="0.3">
      <c r="A26" s="8" t="s">
        <v>69</v>
      </c>
      <c r="B26" s="2">
        <v>-6.8965517241379296E-2</v>
      </c>
      <c r="C26" s="2">
        <v>-0.148148148148148</v>
      </c>
      <c r="D26" s="2">
        <v>0.108695652173913</v>
      </c>
      <c r="E26" s="2">
        <v>-9.8039215686274495E-2</v>
      </c>
      <c r="F26" s="2">
        <v>2.1739130434782601E-2</v>
      </c>
      <c r="G26" s="2">
        <v>-0.12765957446808501</v>
      </c>
      <c r="H26" s="2">
        <v>-0.146341463414634</v>
      </c>
      <c r="I26" s="2">
        <v>0.17142857142857101</v>
      </c>
      <c r="J26" s="2">
        <v>9.7560975609756101E-2</v>
      </c>
      <c r="K26" s="2">
        <v>2.2222222222222199E-2</v>
      </c>
      <c r="L26" s="2">
        <v>0.23913043478260901</v>
      </c>
      <c r="M26" s="2">
        <v>5.2631578947368397E-2</v>
      </c>
      <c r="N26" s="3">
        <v>0.46341463414634099</v>
      </c>
      <c r="O26" s="3">
        <v>3.4482758620689703E-2</v>
      </c>
    </row>
    <row r="27" spans="1:15" x14ac:dyDescent="0.3">
      <c r="A27" s="8" t="s">
        <v>70</v>
      </c>
      <c r="B27" s="2">
        <v>3.6423841059602599E-2</v>
      </c>
      <c r="C27" s="2">
        <v>0</v>
      </c>
      <c r="D27" s="2">
        <v>-1.91693290734824E-2</v>
      </c>
      <c r="E27" s="2">
        <v>4.2345276872964202E-2</v>
      </c>
      <c r="F27" s="2">
        <v>-3.4375000000000003E-2</v>
      </c>
      <c r="G27" s="2">
        <v>1.94174757281553E-2</v>
      </c>
      <c r="H27" s="2">
        <v>6.3492063492063502E-2</v>
      </c>
      <c r="I27" s="2">
        <v>-3.5820895522388103E-2</v>
      </c>
      <c r="J27" s="2">
        <v>3.7151702786377701E-2</v>
      </c>
      <c r="K27" s="2">
        <v>1.49253731343284E-2</v>
      </c>
      <c r="L27" s="2">
        <v>-1.1764705882352899E-2</v>
      </c>
      <c r="M27" s="2">
        <v>5.6547619047618999E-2</v>
      </c>
      <c r="N27" s="3">
        <v>9.9071207430340605E-2</v>
      </c>
      <c r="O27" s="3">
        <v>0.175496688741722</v>
      </c>
    </row>
    <row r="28" spans="1:15" x14ac:dyDescent="0.3">
      <c r="A28" s="8" t="s">
        <v>71</v>
      </c>
      <c r="B28" s="2">
        <v>-0.29411764705882398</v>
      </c>
      <c r="C28" s="2">
        <v>-0.18333333333333299</v>
      </c>
      <c r="D28" s="2">
        <v>-8.1632653061224497E-2</v>
      </c>
      <c r="E28" s="2">
        <v>0</v>
      </c>
      <c r="F28" s="2">
        <v>-0.22222222222222199</v>
      </c>
      <c r="G28" s="2">
        <v>5.7142857142857099E-2</v>
      </c>
      <c r="H28" s="2">
        <v>-0.162162162162162</v>
      </c>
      <c r="I28" s="2">
        <v>0.12903225806451599</v>
      </c>
      <c r="J28" s="2">
        <v>5.7142857142857099E-2</v>
      </c>
      <c r="K28" s="2">
        <v>0.24324324324324301</v>
      </c>
      <c r="L28" s="2">
        <v>0</v>
      </c>
      <c r="M28" s="2">
        <v>0</v>
      </c>
      <c r="N28" s="3">
        <v>0.314285714285714</v>
      </c>
      <c r="O28" s="3">
        <v>-0.45882352941176502</v>
      </c>
    </row>
    <row r="29" spans="1:15" x14ac:dyDescent="0.3">
      <c r="A29" s="11" t="s">
        <v>16</v>
      </c>
      <c r="B29" s="3">
        <v>-2.82317979197623E-2</v>
      </c>
      <c r="C29" s="3">
        <v>-7.6452599388379203E-3</v>
      </c>
      <c r="D29" s="3">
        <v>1.5408320493066299E-2</v>
      </c>
      <c r="E29" s="3">
        <v>2.8831562974203299E-2</v>
      </c>
      <c r="F29" s="3">
        <v>-2.21238938053097E-2</v>
      </c>
      <c r="G29" s="3">
        <v>1.8099547511312201E-2</v>
      </c>
      <c r="H29" s="3">
        <v>8.8888888888888906E-3</v>
      </c>
      <c r="I29" s="3">
        <v>-1.46842878120411E-3</v>
      </c>
      <c r="J29" s="3">
        <v>2.9411764705882401E-2</v>
      </c>
      <c r="K29" s="3">
        <v>1.4285714285714299E-2</v>
      </c>
      <c r="L29" s="3">
        <v>2.3943661971830999E-2</v>
      </c>
      <c r="M29" s="3">
        <v>4.6767537826685003E-2</v>
      </c>
      <c r="N29" s="3">
        <v>0.11911764705882399</v>
      </c>
      <c r="O29" s="3">
        <v>0.13075780089153</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185</v>
      </c>
    </row>
    <row r="2" spans="1:14" ht="15.6" x14ac:dyDescent="0.3">
      <c r="A2" s="12" t="s">
        <v>179</v>
      </c>
    </row>
    <row r="3" spans="1:14" ht="15.6" x14ac:dyDescent="0.3">
      <c r="A3" s="12" t="s">
        <v>59</v>
      </c>
    </row>
    <row r="4" spans="1:14" ht="15.6" x14ac:dyDescent="0.3">
      <c r="A4" s="12" t="s">
        <v>33</v>
      </c>
    </row>
    <row r="5" spans="1:14" x14ac:dyDescent="0.3">
      <c r="A5" s="16" t="str">
        <f>HYPERLINK("#'Table of contents'!A74",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187</v>
      </c>
      <c r="C8" s="1">
        <v>187</v>
      </c>
      <c r="D8" s="1">
        <v>205</v>
      </c>
      <c r="E8" s="1">
        <v>203</v>
      </c>
      <c r="F8" s="1">
        <v>212</v>
      </c>
      <c r="G8" s="1">
        <v>184</v>
      </c>
      <c r="H8" s="1">
        <v>175</v>
      </c>
      <c r="I8" s="1">
        <v>178</v>
      </c>
      <c r="J8" s="1">
        <v>177</v>
      </c>
      <c r="K8" s="1">
        <v>181</v>
      </c>
      <c r="L8" s="1">
        <v>172</v>
      </c>
      <c r="M8" s="1">
        <v>181</v>
      </c>
      <c r="N8" s="1">
        <v>192</v>
      </c>
    </row>
    <row r="9" spans="1:14" x14ac:dyDescent="0.3">
      <c r="A9" s="7" t="s">
        <v>75</v>
      </c>
      <c r="B9" s="1">
        <v>325</v>
      </c>
      <c r="C9" s="1">
        <v>333</v>
      </c>
      <c r="D9" s="1">
        <v>329</v>
      </c>
      <c r="E9" s="1">
        <v>345</v>
      </c>
      <c r="F9" s="1">
        <v>356</v>
      </c>
      <c r="G9" s="1">
        <v>381</v>
      </c>
      <c r="H9" s="1">
        <v>405</v>
      </c>
      <c r="I9" s="1">
        <v>425</v>
      </c>
      <c r="J9" s="1">
        <v>417</v>
      </c>
      <c r="K9" s="1">
        <v>422</v>
      </c>
      <c r="L9" s="1">
        <v>427</v>
      </c>
      <c r="M9" s="1">
        <v>426</v>
      </c>
      <c r="N9" s="1">
        <v>445</v>
      </c>
    </row>
    <row r="10" spans="1:14" x14ac:dyDescent="0.3">
      <c r="A10" s="7" t="s">
        <v>76</v>
      </c>
      <c r="B10" s="1">
        <v>18</v>
      </c>
      <c r="C10" s="1">
        <v>20</v>
      </c>
      <c r="D10" s="1">
        <v>20</v>
      </c>
      <c r="E10" s="1">
        <v>15</v>
      </c>
      <c r="F10" s="1">
        <v>19</v>
      </c>
      <c r="G10" s="1">
        <v>16</v>
      </c>
      <c r="H10" s="1">
        <v>17</v>
      </c>
      <c r="I10" s="1">
        <v>12</v>
      </c>
      <c r="J10" s="1">
        <v>10</v>
      </c>
      <c r="K10" s="1">
        <v>15</v>
      </c>
      <c r="L10" s="1">
        <v>19</v>
      </c>
      <c r="M10" s="1">
        <v>17</v>
      </c>
      <c r="N10" s="1">
        <v>18</v>
      </c>
    </row>
    <row r="11" spans="1:14" x14ac:dyDescent="0.3">
      <c r="A11" s="7" t="s">
        <v>77</v>
      </c>
      <c r="B11" s="1">
        <v>7</v>
      </c>
      <c r="C11" s="1">
        <v>9</v>
      </c>
      <c r="D11" s="1">
        <v>6</v>
      </c>
      <c r="E11" s="1">
        <v>9</v>
      </c>
      <c r="F11" s="1">
        <v>9</v>
      </c>
      <c r="G11" s="1">
        <v>10</v>
      </c>
      <c r="H11" s="1">
        <v>6</v>
      </c>
      <c r="I11" s="1">
        <v>3</v>
      </c>
      <c r="J11" s="1">
        <v>6</v>
      </c>
      <c r="K11" s="1">
        <v>4</v>
      </c>
      <c r="L11" s="1">
        <v>10</v>
      </c>
      <c r="M11" s="1">
        <v>11</v>
      </c>
      <c r="N11" s="1">
        <v>14</v>
      </c>
    </row>
    <row r="12" spans="1:14" x14ac:dyDescent="0.3">
      <c r="A12" s="7" t="s">
        <v>78</v>
      </c>
      <c r="B12" s="1">
        <v>112</v>
      </c>
      <c r="C12" s="1">
        <v>89</v>
      </c>
      <c r="D12" s="1">
        <v>78</v>
      </c>
      <c r="E12" s="1">
        <v>76</v>
      </c>
      <c r="F12" s="1">
        <v>71</v>
      </c>
      <c r="G12" s="1">
        <v>56</v>
      </c>
      <c r="H12" s="1">
        <v>54</v>
      </c>
      <c r="I12" s="1">
        <v>46</v>
      </c>
      <c r="J12" s="1">
        <v>54</v>
      </c>
      <c r="K12" s="1">
        <v>60</v>
      </c>
      <c r="L12" s="1">
        <v>71</v>
      </c>
      <c r="M12" s="1">
        <v>77</v>
      </c>
      <c r="N12" s="1">
        <v>72</v>
      </c>
    </row>
    <row r="13" spans="1:14" x14ac:dyDescent="0.3">
      <c r="A13" s="7" t="s">
        <v>79</v>
      </c>
      <c r="B13" s="1">
        <v>24</v>
      </c>
      <c r="C13" s="1">
        <v>16</v>
      </c>
      <c r="D13" s="1">
        <v>11</v>
      </c>
      <c r="E13" s="1">
        <v>11</v>
      </c>
      <c r="F13" s="1">
        <v>11</v>
      </c>
      <c r="G13" s="1">
        <v>16</v>
      </c>
      <c r="H13" s="1">
        <v>18</v>
      </c>
      <c r="I13" s="1">
        <v>17</v>
      </c>
      <c r="J13" s="1">
        <v>16</v>
      </c>
      <c r="K13" s="1">
        <v>18</v>
      </c>
      <c r="L13" s="1">
        <v>11</v>
      </c>
      <c r="M13" s="1">
        <v>15</v>
      </c>
      <c r="N13" s="1">
        <v>20</v>
      </c>
    </row>
    <row r="14" spans="1:14" x14ac:dyDescent="0.3">
      <c r="A14" s="10" t="s">
        <v>16</v>
      </c>
      <c r="B14" s="5">
        <v>673</v>
      </c>
      <c r="C14" s="5">
        <v>654</v>
      </c>
      <c r="D14" s="5">
        <v>649</v>
      </c>
      <c r="E14" s="5">
        <v>659</v>
      </c>
      <c r="F14" s="5">
        <v>678</v>
      </c>
      <c r="G14" s="5">
        <v>663</v>
      </c>
      <c r="H14" s="5">
        <v>675</v>
      </c>
      <c r="I14" s="5">
        <v>681</v>
      </c>
      <c r="J14" s="5">
        <v>680</v>
      </c>
      <c r="K14" s="5">
        <v>700</v>
      </c>
      <c r="L14" s="5">
        <v>710</v>
      </c>
      <c r="M14" s="5">
        <v>727</v>
      </c>
      <c r="N14" s="5">
        <v>761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0.35283018867924498</v>
      </c>
      <c r="C19" s="2">
        <v>0.34629629629629599</v>
      </c>
      <c r="D19" s="2">
        <v>0.37003610108303198</v>
      </c>
      <c r="E19" s="2">
        <v>0.36056838365896998</v>
      </c>
      <c r="F19" s="2">
        <v>0.36115843270868803</v>
      </c>
      <c r="G19" s="2">
        <v>0.316695352839931</v>
      </c>
      <c r="H19" s="2">
        <v>0.29313232830820801</v>
      </c>
      <c r="I19" s="2">
        <v>0.28943089430894298</v>
      </c>
      <c r="J19" s="2">
        <v>0.29304635761589398</v>
      </c>
      <c r="K19" s="2">
        <v>0.292880258899676</v>
      </c>
      <c r="L19" s="2">
        <v>0.27831715210356001</v>
      </c>
      <c r="M19" s="2">
        <v>0.29006410256410298</v>
      </c>
      <c r="N19" s="2">
        <v>0.29312977099236598</v>
      </c>
    </row>
    <row r="20" spans="1:15" x14ac:dyDescent="0.3">
      <c r="A20" s="8" t="s">
        <v>75</v>
      </c>
      <c r="B20" s="2">
        <v>0.61320754716981096</v>
      </c>
      <c r="C20" s="2">
        <v>0.61666666666666703</v>
      </c>
      <c r="D20" s="2">
        <v>0.59386281588447698</v>
      </c>
      <c r="E20" s="2">
        <v>0.61278863232682101</v>
      </c>
      <c r="F20" s="2">
        <v>0.60647359454855199</v>
      </c>
      <c r="G20" s="2">
        <v>0.65576592082616203</v>
      </c>
      <c r="H20" s="2">
        <v>0.67839195979899503</v>
      </c>
      <c r="I20" s="2">
        <v>0.69105691056910601</v>
      </c>
      <c r="J20" s="2">
        <v>0.69039735099337796</v>
      </c>
      <c r="K20" s="2">
        <v>0.682847896440129</v>
      </c>
      <c r="L20" s="2">
        <v>0.69093851132686102</v>
      </c>
      <c r="M20" s="2">
        <v>0.68269230769230804</v>
      </c>
      <c r="N20" s="2">
        <v>0.67938931297709904</v>
      </c>
    </row>
    <row r="21" spans="1:15" x14ac:dyDescent="0.3">
      <c r="A21" s="8" t="s">
        <v>76</v>
      </c>
      <c r="B21" s="2">
        <v>3.3962264150943403E-2</v>
      </c>
      <c r="C21" s="2">
        <v>3.7037037037037E-2</v>
      </c>
      <c r="D21" s="2">
        <v>3.6101083032491002E-2</v>
      </c>
      <c r="E21" s="2">
        <v>2.66429840142096E-2</v>
      </c>
      <c r="F21" s="2">
        <v>3.23679727427598E-2</v>
      </c>
      <c r="G21" s="2">
        <v>2.7538726333907099E-2</v>
      </c>
      <c r="H21" s="2">
        <v>2.8475711892797299E-2</v>
      </c>
      <c r="I21" s="2">
        <v>1.9512195121951199E-2</v>
      </c>
      <c r="J21" s="2">
        <v>1.6556291390728499E-2</v>
      </c>
      <c r="K21" s="2">
        <v>2.4271844660194199E-2</v>
      </c>
      <c r="L21" s="2">
        <v>3.0744336569579301E-2</v>
      </c>
      <c r="M21" s="2">
        <v>2.7243589743589699E-2</v>
      </c>
      <c r="N21" s="2">
        <v>2.7480916030534399E-2</v>
      </c>
    </row>
    <row r="22" spans="1:15" x14ac:dyDescent="0.3">
      <c r="A22" s="8" t="s">
        <v>77</v>
      </c>
      <c r="B22" s="2">
        <v>4.8951048951049E-2</v>
      </c>
      <c r="C22" s="2">
        <v>7.8947368421052599E-2</v>
      </c>
      <c r="D22" s="2">
        <v>6.3157894736842093E-2</v>
      </c>
      <c r="E22" s="2">
        <v>9.375E-2</v>
      </c>
      <c r="F22" s="2">
        <v>9.8901098901098897E-2</v>
      </c>
      <c r="G22" s="2">
        <v>0.12195121951219499</v>
      </c>
      <c r="H22" s="2">
        <v>7.69230769230769E-2</v>
      </c>
      <c r="I22" s="2">
        <v>4.5454545454545497E-2</v>
      </c>
      <c r="J22" s="2">
        <v>7.8947368421052599E-2</v>
      </c>
      <c r="K22" s="2">
        <v>4.8780487804878099E-2</v>
      </c>
      <c r="L22" s="2">
        <v>0.108695652173913</v>
      </c>
      <c r="M22" s="2">
        <v>0.106796116504854</v>
      </c>
      <c r="N22" s="2">
        <v>0.13207547169811301</v>
      </c>
    </row>
    <row r="23" spans="1:15" x14ac:dyDescent="0.3">
      <c r="A23" s="8" t="s">
        <v>78</v>
      </c>
      <c r="B23" s="2">
        <v>0.78321678321678301</v>
      </c>
      <c r="C23" s="2">
        <v>0.78070175438596501</v>
      </c>
      <c r="D23" s="2">
        <v>0.82105263157894703</v>
      </c>
      <c r="E23" s="2">
        <v>0.79166666666666696</v>
      </c>
      <c r="F23" s="2">
        <v>0.78021978021978</v>
      </c>
      <c r="G23" s="2">
        <v>0.68292682926829296</v>
      </c>
      <c r="H23" s="2">
        <v>0.69230769230769196</v>
      </c>
      <c r="I23" s="2">
        <v>0.69696969696969702</v>
      </c>
      <c r="J23" s="2">
        <v>0.71052631578947401</v>
      </c>
      <c r="K23" s="2">
        <v>0.73170731707317105</v>
      </c>
      <c r="L23" s="2">
        <v>0.77173913043478304</v>
      </c>
      <c r="M23" s="2">
        <v>0.74757281553398103</v>
      </c>
      <c r="N23" s="2">
        <v>0.679245283018868</v>
      </c>
    </row>
    <row r="24" spans="1:15" x14ac:dyDescent="0.3">
      <c r="A24" s="8" t="s">
        <v>79</v>
      </c>
      <c r="B24" s="2">
        <v>0.16783216783216801</v>
      </c>
      <c r="C24" s="2">
        <v>0.140350877192982</v>
      </c>
      <c r="D24" s="2">
        <v>0.115789473684211</v>
      </c>
      <c r="E24" s="2">
        <v>0.114583333333333</v>
      </c>
      <c r="F24" s="2">
        <v>0.120879120879121</v>
      </c>
      <c r="G24" s="2">
        <v>0.19512195121951201</v>
      </c>
      <c r="H24" s="2">
        <v>0.230769230769231</v>
      </c>
      <c r="I24" s="2">
        <v>0.25757575757575801</v>
      </c>
      <c r="J24" s="2">
        <v>0.21052631578947401</v>
      </c>
      <c r="K24" s="2">
        <v>0.219512195121951</v>
      </c>
      <c r="L24" s="2">
        <v>0.119565217391304</v>
      </c>
      <c r="M24" s="2">
        <v>0.14563106796116501</v>
      </c>
      <c r="N24" s="2">
        <v>0.18867924528301899</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0</v>
      </c>
      <c r="C29" s="2">
        <v>9.6256684491978606E-2</v>
      </c>
      <c r="D29" s="2">
        <v>-9.7560975609756097E-3</v>
      </c>
      <c r="E29" s="2">
        <v>4.4334975369458102E-2</v>
      </c>
      <c r="F29" s="2">
        <v>-0.13207547169811301</v>
      </c>
      <c r="G29" s="2">
        <v>-4.8913043478260899E-2</v>
      </c>
      <c r="H29" s="2">
        <v>1.7142857142857099E-2</v>
      </c>
      <c r="I29" s="2">
        <v>-5.6179775280898901E-3</v>
      </c>
      <c r="J29" s="2">
        <v>2.2598870056497199E-2</v>
      </c>
      <c r="K29" s="2">
        <v>-4.9723756906077297E-2</v>
      </c>
      <c r="L29" s="2">
        <v>5.2325581395348798E-2</v>
      </c>
      <c r="M29" s="2">
        <v>6.0773480662983402E-2</v>
      </c>
      <c r="N29" s="3">
        <v>8.4745762711864403E-2</v>
      </c>
      <c r="O29" s="3">
        <v>2.6737967914438499E-2</v>
      </c>
    </row>
    <row r="30" spans="1:15" x14ac:dyDescent="0.3">
      <c r="A30" s="8" t="s">
        <v>75</v>
      </c>
      <c r="B30" s="2">
        <v>2.4615384615384601E-2</v>
      </c>
      <c r="C30" s="2">
        <v>-1.2012012012012E-2</v>
      </c>
      <c r="D30" s="2">
        <v>4.8632218844984802E-2</v>
      </c>
      <c r="E30" s="2">
        <v>3.1884057971014498E-2</v>
      </c>
      <c r="F30" s="2">
        <v>7.02247191011236E-2</v>
      </c>
      <c r="G30" s="2">
        <v>6.2992125984251995E-2</v>
      </c>
      <c r="H30" s="2">
        <v>4.9382716049382699E-2</v>
      </c>
      <c r="I30" s="2">
        <v>-1.8823529411764701E-2</v>
      </c>
      <c r="J30" s="2">
        <v>1.1990407673860899E-2</v>
      </c>
      <c r="K30" s="2">
        <v>1.1848341232227499E-2</v>
      </c>
      <c r="L30" s="2">
        <v>-2.34192037470726E-3</v>
      </c>
      <c r="M30" s="2">
        <v>4.46009389671361E-2</v>
      </c>
      <c r="N30" s="3">
        <v>6.7146282973621102E-2</v>
      </c>
      <c r="O30" s="3">
        <v>0.36923076923076897</v>
      </c>
    </row>
    <row r="31" spans="1:15" x14ac:dyDescent="0.3">
      <c r="A31" s="8" t="s">
        <v>76</v>
      </c>
      <c r="B31" s="2">
        <v>0.11111111111111099</v>
      </c>
      <c r="C31" s="2">
        <v>0</v>
      </c>
      <c r="D31" s="2">
        <v>-0.25</v>
      </c>
      <c r="E31" s="2">
        <v>0.266666666666667</v>
      </c>
      <c r="F31" s="2">
        <v>-0.157894736842105</v>
      </c>
      <c r="G31" s="2">
        <v>6.25E-2</v>
      </c>
      <c r="H31" s="2">
        <v>-0.29411764705882398</v>
      </c>
      <c r="I31" s="2">
        <v>-0.16666666666666699</v>
      </c>
      <c r="J31" s="2">
        <v>0.5</v>
      </c>
      <c r="K31" s="2">
        <v>0.266666666666667</v>
      </c>
      <c r="L31" s="2">
        <v>-0.105263157894737</v>
      </c>
      <c r="M31" s="2">
        <v>5.8823529411764698E-2</v>
      </c>
      <c r="N31" s="3">
        <v>0.8</v>
      </c>
      <c r="O31" s="3">
        <v>0</v>
      </c>
    </row>
    <row r="32" spans="1:15" x14ac:dyDescent="0.3">
      <c r="A32" s="8" t="s">
        <v>77</v>
      </c>
      <c r="B32" s="2">
        <v>0.28571428571428598</v>
      </c>
      <c r="C32" s="2">
        <v>-0.33333333333333298</v>
      </c>
      <c r="D32" s="2">
        <v>0.5</v>
      </c>
      <c r="E32" s="2">
        <v>0</v>
      </c>
      <c r="F32" s="2">
        <v>0.11111111111111099</v>
      </c>
      <c r="G32" s="2">
        <v>-0.4</v>
      </c>
      <c r="H32" s="2">
        <v>-0.5</v>
      </c>
      <c r="I32" s="2">
        <v>1</v>
      </c>
      <c r="J32" s="2">
        <v>-0.33333333333333298</v>
      </c>
      <c r="K32" s="2">
        <v>1.5</v>
      </c>
      <c r="L32" s="2">
        <v>0.1</v>
      </c>
      <c r="M32" s="2">
        <v>0.27272727272727298</v>
      </c>
      <c r="N32" s="3">
        <v>1.3333333333333299</v>
      </c>
      <c r="O32" s="3">
        <v>1</v>
      </c>
    </row>
    <row r="33" spans="1:15" x14ac:dyDescent="0.3">
      <c r="A33" s="8" t="s">
        <v>78</v>
      </c>
      <c r="B33" s="2">
        <v>-0.20535714285714299</v>
      </c>
      <c r="C33" s="2">
        <v>-0.123595505617978</v>
      </c>
      <c r="D33" s="2">
        <v>-2.5641025641025599E-2</v>
      </c>
      <c r="E33" s="2">
        <v>-6.5789473684210495E-2</v>
      </c>
      <c r="F33" s="2">
        <v>-0.21126760563380301</v>
      </c>
      <c r="G33" s="2">
        <v>-3.5714285714285698E-2</v>
      </c>
      <c r="H33" s="2">
        <v>-0.148148148148148</v>
      </c>
      <c r="I33" s="2">
        <v>0.173913043478261</v>
      </c>
      <c r="J33" s="2">
        <v>0.11111111111111099</v>
      </c>
      <c r="K33" s="2">
        <v>0.18333333333333299</v>
      </c>
      <c r="L33" s="2">
        <v>8.4507042253521097E-2</v>
      </c>
      <c r="M33" s="2">
        <v>-6.4935064935064901E-2</v>
      </c>
      <c r="N33" s="3">
        <v>0.33333333333333298</v>
      </c>
      <c r="O33" s="3">
        <v>-0.35714285714285698</v>
      </c>
    </row>
    <row r="34" spans="1:15" x14ac:dyDescent="0.3">
      <c r="A34" s="8" t="s">
        <v>79</v>
      </c>
      <c r="B34" s="2">
        <v>-0.33333333333333298</v>
      </c>
      <c r="C34" s="2">
        <v>-0.3125</v>
      </c>
      <c r="D34" s="2">
        <v>0</v>
      </c>
      <c r="E34" s="2">
        <v>0</v>
      </c>
      <c r="F34" s="2">
        <v>0.45454545454545497</v>
      </c>
      <c r="G34" s="2">
        <v>0.125</v>
      </c>
      <c r="H34" s="2">
        <v>-5.5555555555555601E-2</v>
      </c>
      <c r="I34" s="2">
        <v>-5.8823529411764698E-2</v>
      </c>
      <c r="J34" s="2">
        <v>0.125</v>
      </c>
      <c r="K34" s="2">
        <v>-0.38888888888888901</v>
      </c>
      <c r="L34" s="2">
        <v>0.36363636363636398</v>
      </c>
      <c r="M34" s="2">
        <v>0.33333333333333298</v>
      </c>
      <c r="N34" s="3">
        <v>0.25</v>
      </c>
      <c r="O34" s="3">
        <v>-0.16666666666666699</v>
      </c>
    </row>
    <row r="35" spans="1:15" x14ac:dyDescent="0.3">
      <c r="A35" s="11" t="s">
        <v>16</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1.4285714285714299E-2</v>
      </c>
      <c r="L35" s="3">
        <v>2.3943661971830999E-2</v>
      </c>
      <c r="M35" s="3">
        <v>4.6767537826685003E-2</v>
      </c>
      <c r="N35" s="3">
        <v>0.11911764705882399</v>
      </c>
      <c r="O35" s="3">
        <v>0.13075780089153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186</v>
      </c>
    </row>
    <row r="2" spans="1:14" ht="15.6" x14ac:dyDescent="0.3">
      <c r="A2" s="12" t="s">
        <v>179</v>
      </c>
    </row>
    <row r="3" spans="1:14" ht="15.6" x14ac:dyDescent="0.3">
      <c r="A3" s="12" t="s">
        <v>59</v>
      </c>
    </row>
    <row r="4" spans="1:14" ht="15.6" x14ac:dyDescent="0.3">
      <c r="A4" s="12" t="s">
        <v>55</v>
      </c>
    </row>
    <row r="5" spans="1:14" x14ac:dyDescent="0.3">
      <c r="A5" s="16" t="str">
        <f>HYPERLINK("#'Table of contents'!A75",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216</v>
      </c>
      <c r="C8" s="1">
        <v>225</v>
      </c>
      <c r="D8" s="1">
        <v>224</v>
      </c>
      <c r="E8" s="1">
        <v>219</v>
      </c>
      <c r="F8" s="1">
        <v>238</v>
      </c>
      <c r="G8" s="1">
        <v>245</v>
      </c>
      <c r="H8" s="1">
        <v>245</v>
      </c>
      <c r="I8" s="1">
        <v>261</v>
      </c>
      <c r="J8" s="1">
        <v>267</v>
      </c>
      <c r="K8" s="1">
        <v>265</v>
      </c>
      <c r="L8" s="1">
        <v>286</v>
      </c>
      <c r="M8" s="1">
        <v>284</v>
      </c>
      <c r="N8" s="1">
        <v>299</v>
      </c>
    </row>
    <row r="9" spans="1:14" x14ac:dyDescent="0.3">
      <c r="A9" s="7" t="s">
        <v>83</v>
      </c>
      <c r="B9" s="1">
        <v>19</v>
      </c>
      <c r="C9" s="1">
        <v>19</v>
      </c>
      <c r="D9" s="1">
        <v>21</v>
      </c>
      <c r="E9" s="1">
        <v>22</v>
      </c>
      <c r="F9" s="1">
        <v>21</v>
      </c>
      <c r="G9" s="1">
        <v>18</v>
      </c>
      <c r="H9" s="1">
        <v>18</v>
      </c>
      <c r="I9" s="1">
        <v>18</v>
      </c>
      <c r="J9" s="1">
        <v>17</v>
      </c>
      <c r="K9" s="1">
        <v>14</v>
      </c>
      <c r="L9" s="1">
        <v>13</v>
      </c>
      <c r="M9" s="1">
        <v>15</v>
      </c>
      <c r="N9" s="1">
        <v>16</v>
      </c>
    </row>
    <row r="10" spans="1:14" x14ac:dyDescent="0.3">
      <c r="A10" s="7" t="s">
        <v>84</v>
      </c>
      <c r="B10" s="1">
        <v>24</v>
      </c>
      <c r="C10" s="1">
        <v>25</v>
      </c>
      <c r="D10" s="1">
        <v>26</v>
      </c>
      <c r="E10" s="1">
        <v>29</v>
      </c>
      <c r="F10" s="1">
        <v>27</v>
      </c>
      <c r="G10" s="1">
        <v>28</v>
      </c>
      <c r="H10" s="1">
        <v>27</v>
      </c>
      <c r="I10" s="1">
        <v>28</v>
      </c>
      <c r="J10" s="1">
        <v>27</v>
      </c>
      <c r="K10" s="1">
        <v>28</v>
      </c>
      <c r="L10" s="1">
        <v>28</v>
      </c>
      <c r="M10" s="1">
        <v>29</v>
      </c>
      <c r="N10" s="1">
        <v>30</v>
      </c>
    </row>
    <row r="11" spans="1:14" x14ac:dyDescent="0.3">
      <c r="A11" s="7" t="s">
        <v>85</v>
      </c>
      <c r="B11" s="1">
        <v>205</v>
      </c>
      <c r="C11" s="1">
        <v>203</v>
      </c>
      <c r="D11" s="1">
        <v>211</v>
      </c>
      <c r="E11" s="1">
        <v>212</v>
      </c>
      <c r="F11" s="1">
        <v>227</v>
      </c>
      <c r="G11" s="1">
        <v>217</v>
      </c>
      <c r="H11" s="1">
        <v>221</v>
      </c>
      <c r="I11" s="1">
        <v>228</v>
      </c>
      <c r="J11" s="1">
        <v>217</v>
      </c>
      <c r="K11" s="1">
        <v>227</v>
      </c>
      <c r="L11" s="1">
        <v>213</v>
      </c>
      <c r="M11" s="1">
        <v>221</v>
      </c>
      <c r="N11" s="1">
        <v>229</v>
      </c>
    </row>
    <row r="12" spans="1:14" x14ac:dyDescent="0.3">
      <c r="A12" s="7" t="s">
        <v>86</v>
      </c>
      <c r="B12" s="1">
        <v>26</v>
      </c>
      <c r="C12" s="1">
        <v>29</v>
      </c>
      <c r="D12" s="1">
        <v>30</v>
      </c>
      <c r="E12" s="1">
        <v>32</v>
      </c>
      <c r="F12" s="1">
        <v>30</v>
      </c>
      <c r="G12" s="1">
        <v>32</v>
      </c>
      <c r="H12" s="1">
        <v>36</v>
      </c>
      <c r="I12" s="1">
        <v>36</v>
      </c>
      <c r="J12" s="1">
        <v>32</v>
      </c>
      <c r="K12" s="1">
        <v>38</v>
      </c>
      <c r="L12" s="1">
        <v>38</v>
      </c>
      <c r="M12" s="1">
        <v>39</v>
      </c>
      <c r="N12" s="1">
        <v>43</v>
      </c>
    </row>
    <row r="13" spans="1:14" x14ac:dyDescent="0.3">
      <c r="A13" s="7" t="s">
        <v>87</v>
      </c>
      <c r="B13" s="1">
        <v>40</v>
      </c>
      <c r="C13" s="1">
        <v>39</v>
      </c>
      <c r="D13" s="1">
        <v>42</v>
      </c>
      <c r="E13" s="1">
        <v>49</v>
      </c>
      <c r="F13" s="1">
        <v>44</v>
      </c>
      <c r="G13" s="1">
        <v>41</v>
      </c>
      <c r="H13" s="1">
        <v>50</v>
      </c>
      <c r="I13" s="1">
        <v>44</v>
      </c>
      <c r="J13" s="1">
        <v>44</v>
      </c>
      <c r="K13" s="1">
        <v>46</v>
      </c>
      <c r="L13" s="1">
        <v>40</v>
      </c>
      <c r="M13" s="1">
        <v>36</v>
      </c>
      <c r="N13" s="1">
        <v>38</v>
      </c>
    </row>
    <row r="14" spans="1:14" x14ac:dyDescent="0.3">
      <c r="A14" s="7" t="s">
        <v>88</v>
      </c>
      <c r="B14" s="1">
        <v>69</v>
      </c>
      <c r="C14" s="1">
        <v>50</v>
      </c>
      <c r="D14" s="1">
        <v>41</v>
      </c>
      <c r="E14" s="1">
        <v>32</v>
      </c>
      <c r="F14" s="1">
        <v>32</v>
      </c>
      <c r="G14" s="1">
        <v>29</v>
      </c>
      <c r="H14" s="1">
        <v>28</v>
      </c>
      <c r="I14" s="1">
        <v>23</v>
      </c>
      <c r="J14" s="1">
        <v>28</v>
      </c>
      <c r="K14" s="1">
        <v>31</v>
      </c>
      <c r="L14" s="1">
        <v>31</v>
      </c>
      <c r="M14" s="1">
        <v>41</v>
      </c>
      <c r="N14" s="1">
        <v>44</v>
      </c>
    </row>
    <row r="15" spans="1:14" x14ac:dyDescent="0.3">
      <c r="A15" s="7" t="s">
        <v>89</v>
      </c>
      <c r="B15" s="1">
        <v>3</v>
      </c>
      <c r="C15" s="1">
        <v>1</v>
      </c>
      <c r="D15" s="1">
        <v>0</v>
      </c>
      <c r="E15" s="1">
        <v>2</v>
      </c>
      <c r="F15" s="1">
        <v>2</v>
      </c>
      <c r="G15" s="1">
        <v>2</v>
      </c>
      <c r="H15" s="1">
        <v>4</v>
      </c>
      <c r="I15" s="1">
        <v>4</v>
      </c>
      <c r="J15" s="1">
        <v>3</v>
      </c>
      <c r="K15" s="1">
        <v>5</v>
      </c>
      <c r="L15" s="1">
        <v>6</v>
      </c>
      <c r="M15" s="1">
        <v>6</v>
      </c>
      <c r="N15" s="1">
        <v>5</v>
      </c>
    </row>
    <row r="16" spans="1:14" x14ac:dyDescent="0.3">
      <c r="A16" s="7" t="s">
        <v>90</v>
      </c>
      <c r="B16" s="1">
        <v>5</v>
      </c>
      <c r="C16" s="1">
        <v>5</v>
      </c>
      <c r="D16" s="1">
        <v>5</v>
      </c>
      <c r="E16" s="1">
        <v>5</v>
      </c>
      <c r="F16" s="1">
        <v>5</v>
      </c>
      <c r="G16" s="1">
        <v>5</v>
      </c>
      <c r="H16" s="1">
        <v>4</v>
      </c>
      <c r="I16" s="1">
        <v>4</v>
      </c>
      <c r="J16" s="1">
        <v>3</v>
      </c>
      <c r="K16" s="1">
        <v>2</v>
      </c>
      <c r="L16" s="1">
        <v>4</v>
      </c>
      <c r="M16" s="1">
        <v>4</v>
      </c>
      <c r="N16" s="1">
        <v>3</v>
      </c>
    </row>
    <row r="17" spans="1:14" x14ac:dyDescent="0.3">
      <c r="A17" s="7" t="s">
        <v>91</v>
      </c>
      <c r="B17" s="1">
        <v>47</v>
      </c>
      <c r="C17" s="1">
        <v>42</v>
      </c>
      <c r="D17" s="1">
        <v>35</v>
      </c>
      <c r="E17" s="1">
        <v>36</v>
      </c>
      <c r="F17" s="1">
        <v>31</v>
      </c>
      <c r="G17" s="1">
        <v>27</v>
      </c>
      <c r="H17" s="1">
        <v>23</v>
      </c>
      <c r="I17" s="1">
        <v>19</v>
      </c>
      <c r="J17" s="1">
        <v>22</v>
      </c>
      <c r="K17" s="1">
        <v>21</v>
      </c>
      <c r="L17" s="1">
        <v>25</v>
      </c>
      <c r="M17" s="1">
        <v>27</v>
      </c>
      <c r="N17" s="1">
        <v>27</v>
      </c>
    </row>
    <row r="18" spans="1:14" x14ac:dyDescent="0.3">
      <c r="A18" s="7" t="s">
        <v>92</v>
      </c>
      <c r="B18" s="1">
        <v>14</v>
      </c>
      <c r="C18" s="1">
        <v>12</v>
      </c>
      <c r="D18" s="1">
        <v>10</v>
      </c>
      <c r="E18" s="1">
        <v>17</v>
      </c>
      <c r="F18" s="1">
        <v>17</v>
      </c>
      <c r="G18" s="1">
        <v>16</v>
      </c>
      <c r="H18" s="1">
        <v>16</v>
      </c>
      <c r="I18" s="1">
        <v>13</v>
      </c>
      <c r="J18" s="1">
        <v>14</v>
      </c>
      <c r="K18" s="1">
        <v>17</v>
      </c>
      <c r="L18" s="1">
        <v>21</v>
      </c>
      <c r="M18" s="1">
        <v>20</v>
      </c>
      <c r="N18" s="1">
        <v>22</v>
      </c>
    </row>
    <row r="19" spans="1:14" x14ac:dyDescent="0.3">
      <c r="A19" s="7" t="s">
        <v>93</v>
      </c>
      <c r="B19" s="1">
        <v>5</v>
      </c>
      <c r="C19" s="1">
        <v>4</v>
      </c>
      <c r="D19" s="1">
        <v>4</v>
      </c>
      <c r="E19" s="1">
        <v>4</v>
      </c>
      <c r="F19" s="1">
        <v>4</v>
      </c>
      <c r="G19" s="1">
        <v>3</v>
      </c>
      <c r="H19" s="1">
        <v>3</v>
      </c>
      <c r="I19" s="1">
        <v>3</v>
      </c>
      <c r="J19" s="1">
        <v>6</v>
      </c>
      <c r="K19" s="1">
        <v>6</v>
      </c>
      <c r="L19" s="1">
        <v>5</v>
      </c>
      <c r="M19" s="1">
        <v>5</v>
      </c>
      <c r="N19" s="1">
        <v>5</v>
      </c>
    </row>
    <row r="20" spans="1:14" x14ac:dyDescent="0.3">
      <c r="A20" s="10" t="s">
        <v>16</v>
      </c>
      <c r="B20" s="5">
        <v>673</v>
      </c>
      <c r="C20" s="5">
        <v>654</v>
      </c>
      <c r="D20" s="5">
        <v>649</v>
      </c>
      <c r="E20" s="5">
        <v>659</v>
      </c>
      <c r="F20" s="5">
        <v>678</v>
      </c>
      <c r="G20" s="5">
        <v>663</v>
      </c>
      <c r="H20" s="5">
        <v>675</v>
      </c>
      <c r="I20" s="5">
        <v>681</v>
      </c>
      <c r="J20" s="5">
        <v>680</v>
      </c>
      <c r="K20" s="5">
        <v>700</v>
      </c>
      <c r="L20" s="5">
        <v>710</v>
      </c>
      <c r="M20" s="5">
        <v>727</v>
      </c>
      <c r="N20" s="5">
        <v>761</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0.407547169811321</v>
      </c>
      <c r="C25" s="2">
        <v>0.41666666666666702</v>
      </c>
      <c r="D25" s="2">
        <v>0.404332129963899</v>
      </c>
      <c r="E25" s="2">
        <v>0.38898756660745998</v>
      </c>
      <c r="F25" s="2">
        <v>0.40545144804088601</v>
      </c>
      <c r="G25" s="2">
        <v>0.421686746987952</v>
      </c>
      <c r="H25" s="2">
        <v>0.41038525963149097</v>
      </c>
      <c r="I25" s="2">
        <v>0.42439024390243901</v>
      </c>
      <c r="J25" s="2">
        <v>0.44205298013244998</v>
      </c>
      <c r="K25" s="2">
        <v>0.42880258899676399</v>
      </c>
      <c r="L25" s="2">
        <v>0.46278317152103599</v>
      </c>
      <c r="M25" s="2">
        <v>0.45512820512820501</v>
      </c>
      <c r="N25" s="2">
        <v>0.45648854961832103</v>
      </c>
    </row>
    <row r="26" spans="1:14" x14ac:dyDescent="0.3">
      <c r="A26" s="8" t="s">
        <v>83</v>
      </c>
      <c r="B26" s="2">
        <v>3.5849056603773598E-2</v>
      </c>
      <c r="C26" s="2">
        <v>3.5185185185185201E-2</v>
      </c>
      <c r="D26" s="2">
        <v>3.79061371841155E-2</v>
      </c>
      <c r="E26" s="2">
        <v>3.9076376554174098E-2</v>
      </c>
      <c r="F26" s="2">
        <v>3.57751277683135E-2</v>
      </c>
      <c r="G26" s="2">
        <v>3.0981067125645401E-2</v>
      </c>
      <c r="H26" s="2">
        <v>3.0150753768844199E-2</v>
      </c>
      <c r="I26" s="2">
        <v>2.92682926829268E-2</v>
      </c>
      <c r="J26" s="2">
        <v>2.8145695364238402E-2</v>
      </c>
      <c r="K26" s="2">
        <v>2.2653721682847901E-2</v>
      </c>
      <c r="L26" s="2">
        <v>2.1035598705501601E-2</v>
      </c>
      <c r="M26" s="2">
        <v>2.4038461538461502E-2</v>
      </c>
      <c r="N26" s="2">
        <v>2.4427480916030499E-2</v>
      </c>
    </row>
    <row r="27" spans="1:14" x14ac:dyDescent="0.3">
      <c r="A27" s="8" t="s">
        <v>84</v>
      </c>
      <c r="B27" s="2">
        <v>4.5283018867924497E-2</v>
      </c>
      <c r="C27" s="2">
        <v>4.6296296296296301E-2</v>
      </c>
      <c r="D27" s="2">
        <v>4.6931407942238303E-2</v>
      </c>
      <c r="E27" s="2">
        <v>5.1509769094138499E-2</v>
      </c>
      <c r="F27" s="2">
        <v>4.5996592844974399E-2</v>
      </c>
      <c r="G27" s="2">
        <v>4.81927710843374E-2</v>
      </c>
      <c r="H27" s="2">
        <v>4.5226130653266298E-2</v>
      </c>
      <c r="I27" s="2">
        <v>4.55284552845528E-2</v>
      </c>
      <c r="J27" s="2">
        <v>4.4701986754966901E-2</v>
      </c>
      <c r="K27" s="2">
        <v>4.5307443365695803E-2</v>
      </c>
      <c r="L27" s="2">
        <v>4.5307443365695803E-2</v>
      </c>
      <c r="M27" s="2">
        <v>4.6474358974358997E-2</v>
      </c>
      <c r="N27" s="2">
        <v>4.58015267175573E-2</v>
      </c>
    </row>
    <row r="28" spans="1:14" x14ac:dyDescent="0.3">
      <c r="A28" s="8" t="s">
        <v>85</v>
      </c>
      <c r="B28" s="2">
        <v>0.38679245283018898</v>
      </c>
      <c r="C28" s="2">
        <v>0.375925925925926</v>
      </c>
      <c r="D28" s="2">
        <v>0.38086642599277998</v>
      </c>
      <c r="E28" s="2">
        <v>0.37655417406749597</v>
      </c>
      <c r="F28" s="2">
        <v>0.38671209540034102</v>
      </c>
      <c r="G28" s="2">
        <v>0.373493975903614</v>
      </c>
      <c r="H28" s="2">
        <v>0.370184254606365</v>
      </c>
      <c r="I28" s="2">
        <v>0.370731707317073</v>
      </c>
      <c r="J28" s="2">
        <v>0.35927152317880801</v>
      </c>
      <c r="K28" s="2">
        <v>0.36731391585760498</v>
      </c>
      <c r="L28" s="2">
        <v>0.34466019417475702</v>
      </c>
      <c r="M28" s="2">
        <v>0.35416666666666702</v>
      </c>
      <c r="N28" s="2">
        <v>0.34961832061068698</v>
      </c>
    </row>
    <row r="29" spans="1:14" x14ac:dyDescent="0.3">
      <c r="A29" s="8" t="s">
        <v>86</v>
      </c>
      <c r="B29" s="2">
        <v>4.9056603773584902E-2</v>
      </c>
      <c r="C29" s="2">
        <v>5.3703703703703698E-2</v>
      </c>
      <c r="D29" s="2">
        <v>5.4151624548736503E-2</v>
      </c>
      <c r="E29" s="2">
        <v>5.6838365896980499E-2</v>
      </c>
      <c r="F29" s="2">
        <v>5.1107325383304897E-2</v>
      </c>
      <c r="G29" s="2">
        <v>5.5077452667814102E-2</v>
      </c>
      <c r="H29" s="2">
        <v>6.0301507537688398E-2</v>
      </c>
      <c r="I29" s="2">
        <v>5.8536585365853697E-2</v>
      </c>
      <c r="J29" s="2">
        <v>5.2980132450331098E-2</v>
      </c>
      <c r="K29" s="2">
        <v>6.1488673139158602E-2</v>
      </c>
      <c r="L29" s="2">
        <v>6.1488673139158602E-2</v>
      </c>
      <c r="M29" s="2">
        <v>6.25E-2</v>
      </c>
      <c r="N29" s="2">
        <v>6.5648854961832107E-2</v>
      </c>
    </row>
    <row r="30" spans="1:14" x14ac:dyDescent="0.3">
      <c r="A30" s="8" t="s">
        <v>87</v>
      </c>
      <c r="B30" s="2">
        <v>7.5471698113207503E-2</v>
      </c>
      <c r="C30" s="2">
        <v>7.2222222222222202E-2</v>
      </c>
      <c r="D30" s="2">
        <v>7.5812274368231E-2</v>
      </c>
      <c r="E30" s="2">
        <v>8.70337477797513E-2</v>
      </c>
      <c r="F30" s="2">
        <v>7.4957410562180596E-2</v>
      </c>
      <c r="G30" s="2">
        <v>7.0567986230636801E-2</v>
      </c>
      <c r="H30" s="2">
        <v>8.3752093802345107E-2</v>
      </c>
      <c r="I30" s="2">
        <v>7.1544715447154503E-2</v>
      </c>
      <c r="J30" s="2">
        <v>7.2847682119205295E-2</v>
      </c>
      <c r="K30" s="2">
        <v>7.4433656957928807E-2</v>
      </c>
      <c r="L30" s="2">
        <v>6.4724919093851099E-2</v>
      </c>
      <c r="M30" s="2">
        <v>5.7692307692307702E-2</v>
      </c>
      <c r="N30" s="2">
        <v>5.8015267175572503E-2</v>
      </c>
    </row>
    <row r="31" spans="1:14" x14ac:dyDescent="0.3">
      <c r="A31" s="8" t="s">
        <v>88</v>
      </c>
      <c r="B31" s="2">
        <v>0.482517482517482</v>
      </c>
      <c r="C31" s="2">
        <v>0.43859649122806998</v>
      </c>
      <c r="D31" s="2">
        <v>0.43157894736842101</v>
      </c>
      <c r="E31" s="2">
        <v>0.33333333333333298</v>
      </c>
      <c r="F31" s="2">
        <v>0.35164835164835201</v>
      </c>
      <c r="G31" s="2">
        <v>0.353658536585366</v>
      </c>
      <c r="H31" s="2">
        <v>0.35897435897435898</v>
      </c>
      <c r="I31" s="2">
        <v>0.34848484848484901</v>
      </c>
      <c r="J31" s="2">
        <v>0.36842105263157898</v>
      </c>
      <c r="K31" s="2">
        <v>0.37804878048780499</v>
      </c>
      <c r="L31" s="2">
        <v>0.33695652173912999</v>
      </c>
      <c r="M31" s="2">
        <v>0.39805825242718401</v>
      </c>
      <c r="N31" s="2">
        <v>0.41509433962264197</v>
      </c>
    </row>
    <row r="32" spans="1:14" x14ac:dyDescent="0.3">
      <c r="A32" s="8" t="s">
        <v>89</v>
      </c>
      <c r="B32" s="2">
        <v>2.0979020979021001E-2</v>
      </c>
      <c r="C32" s="2">
        <v>8.7719298245613996E-3</v>
      </c>
      <c r="D32" s="2">
        <v>0</v>
      </c>
      <c r="E32" s="2">
        <v>2.0833333333333301E-2</v>
      </c>
      <c r="F32" s="2">
        <v>2.1978021978022001E-2</v>
      </c>
      <c r="G32" s="2">
        <v>2.4390243902439001E-2</v>
      </c>
      <c r="H32" s="2">
        <v>5.1282051282051301E-2</v>
      </c>
      <c r="I32" s="2">
        <v>6.0606060606060601E-2</v>
      </c>
      <c r="J32" s="2">
        <v>3.94736842105263E-2</v>
      </c>
      <c r="K32" s="2">
        <v>6.0975609756097601E-2</v>
      </c>
      <c r="L32" s="2">
        <v>6.5217391304347797E-2</v>
      </c>
      <c r="M32" s="2">
        <v>5.8252427184466E-2</v>
      </c>
      <c r="N32" s="2">
        <v>4.71698113207547E-2</v>
      </c>
    </row>
    <row r="33" spans="1:15" x14ac:dyDescent="0.3">
      <c r="A33" s="8" t="s">
        <v>90</v>
      </c>
      <c r="B33" s="2">
        <v>3.4965034965035002E-2</v>
      </c>
      <c r="C33" s="2">
        <v>4.3859649122807001E-2</v>
      </c>
      <c r="D33" s="2">
        <v>5.2631578947368397E-2</v>
      </c>
      <c r="E33" s="2">
        <v>5.2083333333333301E-2</v>
      </c>
      <c r="F33" s="2">
        <v>5.4945054945054903E-2</v>
      </c>
      <c r="G33" s="2">
        <v>6.0975609756097601E-2</v>
      </c>
      <c r="H33" s="2">
        <v>5.1282051282051301E-2</v>
      </c>
      <c r="I33" s="2">
        <v>6.0606060606060601E-2</v>
      </c>
      <c r="J33" s="2">
        <v>3.94736842105263E-2</v>
      </c>
      <c r="K33" s="2">
        <v>2.4390243902439001E-2</v>
      </c>
      <c r="L33" s="2">
        <v>4.3478260869565202E-2</v>
      </c>
      <c r="M33" s="2">
        <v>3.8834951456310697E-2</v>
      </c>
      <c r="N33" s="2">
        <v>2.83018867924528E-2</v>
      </c>
    </row>
    <row r="34" spans="1:15" x14ac:dyDescent="0.3">
      <c r="A34" s="8" t="s">
        <v>91</v>
      </c>
      <c r="B34" s="2">
        <v>0.32867132867132898</v>
      </c>
      <c r="C34" s="2">
        <v>0.36842105263157898</v>
      </c>
      <c r="D34" s="2">
        <v>0.36842105263157898</v>
      </c>
      <c r="E34" s="2">
        <v>0.375</v>
      </c>
      <c r="F34" s="2">
        <v>0.340659340659341</v>
      </c>
      <c r="G34" s="2">
        <v>0.32926829268292701</v>
      </c>
      <c r="H34" s="2">
        <v>0.29487179487179499</v>
      </c>
      <c r="I34" s="2">
        <v>0.28787878787878801</v>
      </c>
      <c r="J34" s="2">
        <v>0.28947368421052599</v>
      </c>
      <c r="K34" s="2">
        <v>0.25609756097560998</v>
      </c>
      <c r="L34" s="2">
        <v>0.27173913043478298</v>
      </c>
      <c r="M34" s="2">
        <v>0.26213592233009703</v>
      </c>
      <c r="N34" s="2">
        <v>0.25471698113207503</v>
      </c>
    </row>
    <row r="35" spans="1:15" x14ac:dyDescent="0.3">
      <c r="A35" s="8" t="s">
        <v>92</v>
      </c>
      <c r="B35" s="2">
        <v>9.7902097902097904E-2</v>
      </c>
      <c r="C35" s="2">
        <v>0.105263157894737</v>
      </c>
      <c r="D35" s="2">
        <v>0.105263157894737</v>
      </c>
      <c r="E35" s="2">
        <v>0.17708333333333301</v>
      </c>
      <c r="F35" s="2">
        <v>0.18681318681318701</v>
      </c>
      <c r="G35" s="2">
        <v>0.19512195121951201</v>
      </c>
      <c r="H35" s="2">
        <v>0.20512820512820501</v>
      </c>
      <c r="I35" s="2">
        <v>0.19696969696969699</v>
      </c>
      <c r="J35" s="2">
        <v>0.18421052631578899</v>
      </c>
      <c r="K35" s="2">
        <v>0.207317073170732</v>
      </c>
      <c r="L35" s="2">
        <v>0.22826086956521699</v>
      </c>
      <c r="M35" s="2">
        <v>0.19417475728155301</v>
      </c>
      <c r="N35" s="2">
        <v>0.20754716981132099</v>
      </c>
    </row>
    <row r="36" spans="1:15" x14ac:dyDescent="0.3">
      <c r="A36" s="8" t="s">
        <v>93</v>
      </c>
      <c r="B36" s="2">
        <v>3.4965034965035002E-2</v>
      </c>
      <c r="C36" s="2">
        <v>3.5087719298245598E-2</v>
      </c>
      <c r="D36" s="2">
        <v>4.2105263157894701E-2</v>
      </c>
      <c r="E36" s="2">
        <v>4.1666666666666699E-2</v>
      </c>
      <c r="F36" s="2">
        <v>4.3956043956044001E-2</v>
      </c>
      <c r="G36" s="2">
        <v>3.65853658536585E-2</v>
      </c>
      <c r="H36" s="2">
        <v>3.8461538461538498E-2</v>
      </c>
      <c r="I36" s="2">
        <v>4.5454545454545497E-2</v>
      </c>
      <c r="J36" s="2">
        <v>7.8947368421052599E-2</v>
      </c>
      <c r="K36" s="2">
        <v>7.3170731707317097E-2</v>
      </c>
      <c r="L36" s="2">
        <v>5.4347826086956499E-2</v>
      </c>
      <c r="M36" s="2">
        <v>4.85436893203883E-2</v>
      </c>
      <c r="N36" s="2">
        <v>4.71698113207547E-2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4.1666666666666699E-2</v>
      </c>
      <c r="C41" s="2">
        <v>-4.4444444444444401E-3</v>
      </c>
      <c r="D41" s="2">
        <v>-2.23214285714286E-2</v>
      </c>
      <c r="E41" s="2">
        <v>8.6757990867579904E-2</v>
      </c>
      <c r="F41" s="2">
        <v>2.9411764705882401E-2</v>
      </c>
      <c r="G41" s="2">
        <v>0</v>
      </c>
      <c r="H41" s="2">
        <v>6.5306122448979598E-2</v>
      </c>
      <c r="I41" s="2">
        <v>2.2988505747126398E-2</v>
      </c>
      <c r="J41" s="2">
        <v>-7.4906367041198503E-3</v>
      </c>
      <c r="K41" s="2">
        <v>7.9245283018867907E-2</v>
      </c>
      <c r="L41" s="2">
        <v>-6.9930069930069904E-3</v>
      </c>
      <c r="M41" s="2">
        <v>5.2816901408450703E-2</v>
      </c>
      <c r="N41" s="3">
        <v>0.11985018726591801</v>
      </c>
      <c r="O41" s="3">
        <v>0.38425925925925902</v>
      </c>
    </row>
    <row r="42" spans="1:15" x14ac:dyDescent="0.3">
      <c r="A42" s="8" t="s">
        <v>83</v>
      </c>
      <c r="B42" s="2">
        <v>0</v>
      </c>
      <c r="C42" s="2">
        <v>0.105263157894737</v>
      </c>
      <c r="D42" s="2">
        <v>4.7619047619047603E-2</v>
      </c>
      <c r="E42" s="2">
        <v>-4.5454545454545497E-2</v>
      </c>
      <c r="F42" s="2">
        <v>-0.14285714285714299</v>
      </c>
      <c r="G42" s="2">
        <v>0</v>
      </c>
      <c r="H42" s="2">
        <v>0</v>
      </c>
      <c r="I42" s="2">
        <v>-5.5555555555555601E-2</v>
      </c>
      <c r="J42" s="2">
        <v>-0.17647058823529399</v>
      </c>
      <c r="K42" s="2">
        <v>-7.1428571428571397E-2</v>
      </c>
      <c r="L42" s="2">
        <v>0.15384615384615399</v>
      </c>
      <c r="M42" s="2">
        <v>6.6666666666666693E-2</v>
      </c>
      <c r="N42" s="3">
        <v>-5.8823529411764698E-2</v>
      </c>
      <c r="O42" s="3">
        <v>-0.157894736842105</v>
      </c>
    </row>
    <row r="43" spans="1:15" x14ac:dyDescent="0.3">
      <c r="A43" s="8" t="s">
        <v>84</v>
      </c>
      <c r="B43" s="2">
        <v>4.1666666666666699E-2</v>
      </c>
      <c r="C43" s="2">
        <v>0.04</v>
      </c>
      <c r="D43" s="2">
        <v>0.115384615384615</v>
      </c>
      <c r="E43" s="2">
        <v>-6.8965517241379296E-2</v>
      </c>
      <c r="F43" s="2">
        <v>3.7037037037037E-2</v>
      </c>
      <c r="G43" s="2">
        <v>-3.5714285714285698E-2</v>
      </c>
      <c r="H43" s="2">
        <v>3.7037037037037E-2</v>
      </c>
      <c r="I43" s="2">
        <v>-3.5714285714285698E-2</v>
      </c>
      <c r="J43" s="2">
        <v>3.7037037037037E-2</v>
      </c>
      <c r="K43" s="2">
        <v>0</v>
      </c>
      <c r="L43" s="2">
        <v>3.5714285714285698E-2</v>
      </c>
      <c r="M43" s="2">
        <v>3.4482758620689703E-2</v>
      </c>
      <c r="N43" s="3">
        <v>0.11111111111111099</v>
      </c>
      <c r="O43" s="3">
        <v>0.25</v>
      </c>
    </row>
    <row r="44" spans="1:15" x14ac:dyDescent="0.3">
      <c r="A44" s="8" t="s">
        <v>85</v>
      </c>
      <c r="B44" s="2">
        <v>-9.7560975609756097E-3</v>
      </c>
      <c r="C44" s="2">
        <v>3.9408866995073899E-2</v>
      </c>
      <c r="D44" s="2">
        <v>4.739336492891E-3</v>
      </c>
      <c r="E44" s="2">
        <v>7.0754716981132101E-2</v>
      </c>
      <c r="F44" s="2">
        <v>-4.4052863436123399E-2</v>
      </c>
      <c r="G44" s="2">
        <v>1.8433179723502301E-2</v>
      </c>
      <c r="H44" s="2">
        <v>3.1674208144796399E-2</v>
      </c>
      <c r="I44" s="2">
        <v>-4.8245614035087703E-2</v>
      </c>
      <c r="J44" s="2">
        <v>4.6082949308755797E-2</v>
      </c>
      <c r="K44" s="2">
        <v>-6.1674008810572702E-2</v>
      </c>
      <c r="L44" s="2">
        <v>3.7558685446009397E-2</v>
      </c>
      <c r="M44" s="2">
        <v>3.6199095022624403E-2</v>
      </c>
      <c r="N44" s="3">
        <v>5.5299539170506902E-2</v>
      </c>
      <c r="O44" s="3">
        <v>0.117073170731707</v>
      </c>
    </row>
    <row r="45" spans="1:15" x14ac:dyDescent="0.3">
      <c r="A45" s="8" t="s">
        <v>86</v>
      </c>
      <c r="B45" s="2">
        <v>0.115384615384615</v>
      </c>
      <c r="C45" s="2">
        <v>3.4482758620689703E-2</v>
      </c>
      <c r="D45" s="2">
        <v>6.6666666666666693E-2</v>
      </c>
      <c r="E45" s="2">
        <v>-6.25E-2</v>
      </c>
      <c r="F45" s="2">
        <v>6.6666666666666693E-2</v>
      </c>
      <c r="G45" s="2">
        <v>0.125</v>
      </c>
      <c r="H45" s="2">
        <v>0</v>
      </c>
      <c r="I45" s="2">
        <v>-0.11111111111111099</v>
      </c>
      <c r="J45" s="2">
        <v>0.1875</v>
      </c>
      <c r="K45" s="2">
        <v>0</v>
      </c>
      <c r="L45" s="2">
        <v>2.6315789473684199E-2</v>
      </c>
      <c r="M45" s="2">
        <v>0.102564102564103</v>
      </c>
      <c r="N45" s="3">
        <v>0.34375</v>
      </c>
      <c r="O45" s="3">
        <v>0.65384615384615397</v>
      </c>
    </row>
    <row r="46" spans="1:15" x14ac:dyDescent="0.3">
      <c r="A46" s="8" t="s">
        <v>87</v>
      </c>
      <c r="B46" s="2">
        <v>-2.5000000000000001E-2</v>
      </c>
      <c r="C46" s="2">
        <v>7.69230769230769E-2</v>
      </c>
      <c r="D46" s="2">
        <v>0.16666666666666699</v>
      </c>
      <c r="E46" s="2">
        <v>-0.102040816326531</v>
      </c>
      <c r="F46" s="2">
        <v>-6.8181818181818205E-2</v>
      </c>
      <c r="G46" s="2">
        <v>0.219512195121951</v>
      </c>
      <c r="H46" s="2">
        <v>-0.12</v>
      </c>
      <c r="I46" s="2">
        <v>0</v>
      </c>
      <c r="J46" s="2">
        <v>4.5454545454545497E-2</v>
      </c>
      <c r="K46" s="2">
        <v>-0.13043478260869601</v>
      </c>
      <c r="L46" s="2">
        <v>-0.1</v>
      </c>
      <c r="M46" s="2">
        <v>5.5555555555555601E-2</v>
      </c>
      <c r="N46" s="3">
        <v>-0.13636363636363599</v>
      </c>
      <c r="O46" s="3">
        <v>-0.05</v>
      </c>
    </row>
    <row r="47" spans="1:15" x14ac:dyDescent="0.3">
      <c r="A47" s="8" t="s">
        <v>88</v>
      </c>
      <c r="B47" s="2">
        <v>-0.27536231884057999</v>
      </c>
      <c r="C47" s="2">
        <v>-0.18</v>
      </c>
      <c r="D47" s="2">
        <v>-0.219512195121951</v>
      </c>
      <c r="E47" s="2">
        <v>0</v>
      </c>
      <c r="F47" s="2">
        <v>-9.375E-2</v>
      </c>
      <c r="G47" s="2">
        <v>-3.4482758620689703E-2</v>
      </c>
      <c r="H47" s="2">
        <v>-0.17857142857142899</v>
      </c>
      <c r="I47" s="2">
        <v>0.217391304347826</v>
      </c>
      <c r="J47" s="2">
        <v>0.107142857142857</v>
      </c>
      <c r="K47" s="2">
        <v>0</v>
      </c>
      <c r="L47" s="2">
        <v>0.32258064516128998</v>
      </c>
      <c r="M47" s="2">
        <v>7.3170731707317097E-2</v>
      </c>
      <c r="N47" s="3">
        <v>0.57142857142857095</v>
      </c>
      <c r="O47" s="3">
        <v>-0.36231884057970998</v>
      </c>
    </row>
    <row r="48" spans="1:15" x14ac:dyDescent="0.3">
      <c r="A48" s="8" t="s">
        <v>89</v>
      </c>
      <c r="B48" s="2">
        <v>-0.66666666666666696</v>
      </c>
      <c r="C48" s="2">
        <v>-1</v>
      </c>
      <c r="D48" s="2">
        <v>0</v>
      </c>
      <c r="E48" s="2">
        <v>0</v>
      </c>
      <c r="F48" s="2">
        <v>0</v>
      </c>
      <c r="G48" s="2">
        <v>1</v>
      </c>
      <c r="H48" s="2">
        <v>0</v>
      </c>
      <c r="I48" s="2">
        <v>-0.25</v>
      </c>
      <c r="J48" s="2">
        <v>0.66666666666666696</v>
      </c>
      <c r="K48" s="2">
        <v>0.2</v>
      </c>
      <c r="L48" s="2">
        <v>0</v>
      </c>
      <c r="M48" s="2">
        <v>-0.16666666666666699</v>
      </c>
      <c r="N48" s="3">
        <v>0.66666666666666696</v>
      </c>
      <c r="O48" s="3">
        <v>0.66666666666666696</v>
      </c>
    </row>
    <row r="49" spans="1:15" x14ac:dyDescent="0.3">
      <c r="A49" s="8" t="s">
        <v>90</v>
      </c>
      <c r="B49" s="2">
        <v>0</v>
      </c>
      <c r="C49" s="2">
        <v>0</v>
      </c>
      <c r="D49" s="2">
        <v>0</v>
      </c>
      <c r="E49" s="2">
        <v>0</v>
      </c>
      <c r="F49" s="2">
        <v>0</v>
      </c>
      <c r="G49" s="2">
        <v>-0.2</v>
      </c>
      <c r="H49" s="2">
        <v>0</v>
      </c>
      <c r="I49" s="2">
        <v>-0.25</v>
      </c>
      <c r="J49" s="2">
        <v>-0.33333333333333298</v>
      </c>
      <c r="K49" s="2">
        <v>1</v>
      </c>
      <c r="L49" s="2">
        <v>0</v>
      </c>
      <c r="M49" s="2">
        <v>-0.25</v>
      </c>
      <c r="N49" s="3">
        <v>0</v>
      </c>
      <c r="O49" s="3">
        <v>-0.4</v>
      </c>
    </row>
    <row r="50" spans="1:15" x14ac:dyDescent="0.3">
      <c r="A50" s="8" t="s">
        <v>91</v>
      </c>
      <c r="B50" s="2">
        <v>-0.10638297872340401</v>
      </c>
      <c r="C50" s="2">
        <v>-0.16666666666666699</v>
      </c>
      <c r="D50" s="2">
        <v>2.8571428571428598E-2</v>
      </c>
      <c r="E50" s="2">
        <v>-0.13888888888888901</v>
      </c>
      <c r="F50" s="2">
        <v>-0.12903225806451599</v>
      </c>
      <c r="G50" s="2">
        <v>-0.148148148148148</v>
      </c>
      <c r="H50" s="2">
        <v>-0.173913043478261</v>
      </c>
      <c r="I50" s="2">
        <v>0.157894736842105</v>
      </c>
      <c r="J50" s="2">
        <v>-4.5454545454545497E-2</v>
      </c>
      <c r="K50" s="2">
        <v>0.19047619047618999</v>
      </c>
      <c r="L50" s="2">
        <v>0.08</v>
      </c>
      <c r="M50" s="2">
        <v>0</v>
      </c>
      <c r="N50" s="3">
        <v>0.22727272727272699</v>
      </c>
      <c r="O50" s="3">
        <v>-0.42553191489361702</v>
      </c>
    </row>
    <row r="51" spans="1:15" x14ac:dyDescent="0.3">
      <c r="A51" s="8" t="s">
        <v>92</v>
      </c>
      <c r="B51" s="2">
        <v>-0.14285714285714299</v>
      </c>
      <c r="C51" s="2">
        <v>-0.16666666666666699</v>
      </c>
      <c r="D51" s="2">
        <v>0.7</v>
      </c>
      <c r="E51" s="2">
        <v>0</v>
      </c>
      <c r="F51" s="2">
        <v>-5.8823529411764698E-2</v>
      </c>
      <c r="G51" s="2">
        <v>0</v>
      </c>
      <c r="H51" s="2">
        <v>-0.1875</v>
      </c>
      <c r="I51" s="2">
        <v>7.69230769230769E-2</v>
      </c>
      <c r="J51" s="2">
        <v>0.214285714285714</v>
      </c>
      <c r="K51" s="2">
        <v>0.23529411764705899</v>
      </c>
      <c r="L51" s="2">
        <v>-4.7619047619047603E-2</v>
      </c>
      <c r="M51" s="2">
        <v>0.1</v>
      </c>
      <c r="N51" s="3">
        <v>0.57142857142857095</v>
      </c>
      <c r="O51" s="3">
        <v>0.57142857142857095</v>
      </c>
    </row>
    <row r="52" spans="1:15" x14ac:dyDescent="0.3">
      <c r="A52" s="8" t="s">
        <v>93</v>
      </c>
      <c r="B52" s="2">
        <v>-0.2</v>
      </c>
      <c r="C52" s="2">
        <v>0</v>
      </c>
      <c r="D52" s="2">
        <v>0</v>
      </c>
      <c r="E52" s="2">
        <v>0</v>
      </c>
      <c r="F52" s="2">
        <v>-0.25</v>
      </c>
      <c r="G52" s="2">
        <v>0</v>
      </c>
      <c r="H52" s="2">
        <v>0</v>
      </c>
      <c r="I52" s="2">
        <v>1</v>
      </c>
      <c r="J52" s="2">
        <v>0</v>
      </c>
      <c r="K52" s="2">
        <v>-0.16666666666666699</v>
      </c>
      <c r="L52" s="2">
        <v>0</v>
      </c>
      <c r="M52" s="2">
        <v>0</v>
      </c>
      <c r="N52" s="3">
        <v>-0.16666666666666699</v>
      </c>
      <c r="O52" s="3">
        <v>0</v>
      </c>
    </row>
    <row r="53" spans="1:15" x14ac:dyDescent="0.3">
      <c r="A53" s="11" t="s">
        <v>16</v>
      </c>
      <c r="B53" s="3">
        <v>-2.82317979197623E-2</v>
      </c>
      <c r="C53" s="3">
        <v>-7.6452599388379203E-3</v>
      </c>
      <c r="D53" s="3">
        <v>1.5408320493066299E-2</v>
      </c>
      <c r="E53" s="3">
        <v>2.8831562974203299E-2</v>
      </c>
      <c r="F53" s="3">
        <v>-2.21238938053097E-2</v>
      </c>
      <c r="G53" s="3">
        <v>1.8099547511312201E-2</v>
      </c>
      <c r="H53" s="3">
        <v>8.8888888888888906E-3</v>
      </c>
      <c r="I53" s="3">
        <v>-1.46842878120411E-3</v>
      </c>
      <c r="J53" s="3">
        <v>2.9411764705882401E-2</v>
      </c>
      <c r="K53" s="3">
        <v>1.4285714285714299E-2</v>
      </c>
      <c r="L53" s="3">
        <v>2.3943661971830999E-2</v>
      </c>
      <c r="M53" s="3">
        <v>4.6767537826685003E-2</v>
      </c>
      <c r="N53" s="3">
        <v>0.11911764705882399</v>
      </c>
      <c r="O53" s="3">
        <v>0.13075780089153</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187</v>
      </c>
    </row>
    <row r="2" spans="1:14" ht="15.6" x14ac:dyDescent="0.3">
      <c r="A2" s="12" t="s">
        <v>188</v>
      </c>
    </row>
    <row r="3" spans="1:14" ht="15.6" x14ac:dyDescent="0.3">
      <c r="A3" s="12" t="s">
        <v>33</v>
      </c>
    </row>
    <row r="4" spans="1:14" x14ac:dyDescent="0.3">
      <c r="A4" s="15"/>
    </row>
    <row r="5" spans="1:14" x14ac:dyDescent="0.3">
      <c r="A5" s="16" t="str">
        <f>HYPERLINK("#'Table of contents'!A76",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1145</v>
      </c>
      <c r="C8" s="1">
        <v>1142</v>
      </c>
      <c r="D8" s="1">
        <v>1145</v>
      </c>
      <c r="E8" s="1">
        <v>1104</v>
      </c>
      <c r="F8" s="1">
        <v>1077</v>
      </c>
      <c r="G8" s="1">
        <v>1002</v>
      </c>
      <c r="H8" s="1">
        <v>999</v>
      </c>
      <c r="I8" s="1">
        <v>914</v>
      </c>
      <c r="J8" s="1">
        <v>887</v>
      </c>
      <c r="K8" s="1">
        <v>855</v>
      </c>
      <c r="L8" s="1">
        <v>851</v>
      </c>
      <c r="M8" s="1">
        <v>813</v>
      </c>
      <c r="N8" s="1">
        <v>841</v>
      </c>
    </row>
    <row r="9" spans="1:14" x14ac:dyDescent="0.3">
      <c r="A9" s="7" t="s">
        <v>14</v>
      </c>
      <c r="B9" s="1">
        <v>2230</v>
      </c>
      <c r="C9" s="1">
        <v>2139</v>
      </c>
      <c r="D9" s="1">
        <v>2220</v>
      </c>
      <c r="E9" s="1">
        <v>2303</v>
      </c>
      <c r="F9" s="1">
        <v>2365</v>
      </c>
      <c r="G9" s="1">
        <v>2462</v>
      </c>
      <c r="H9" s="1">
        <v>2574</v>
      </c>
      <c r="I9" s="1">
        <v>2648</v>
      </c>
      <c r="J9" s="1">
        <v>2792</v>
      </c>
      <c r="K9" s="1">
        <v>2885</v>
      </c>
      <c r="L9" s="1">
        <v>2945</v>
      </c>
      <c r="M9" s="1">
        <v>3074</v>
      </c>
      <c r="N9" s="1">
        <v>3171</v>
      </c>
    </row>
    <row r="10" spans="1:14" x14ac:dyDescent="0.3">
      <c r="A10" s="7" t="s">
        <v>15</v>
      </c>
      <c r="B10" s="1">
        <v>269</v>
      </c>
      <c r="C10" s="1">
        <v>271</v>
      </c>
      <c r="D10" s="1">
        <v>275</v>
      </c>
      <c r="E10" s="1">
        <v>260</v>
      </c>
      <c r="F10" s="1">
        <v>277</v>
      </c>
      <c r="G10" s="1">
        <v>285</v>
      </c>
      <c r="H10" s="1">
        <v>297</v>
      </c>
      <c r="I10" s="1">
        <v>319</v>
      </c>
      <c r="J10" s="1">
        <v>334</v>
      </c>
      <c r="K10" s="1">
        <v>348</v>
      </c>
      <c r="L10" s="1">
        <v>383</v>
      </c>
      <c r="M10" s="1">
        <v>484</v>
      </c>
      <c r="N10" s="1">
        <v>541</v>
      </c>
    </row>
    <row r="11" spans="1:14" x14ac:dyDescent="0.3">
      <c r="A11" s="10" t="s">
        <v>16</v>
      </c>
      <c r="B11" s="5">
        <v>3644</v>
      </c>
      <c r="C11" s="5">
        <v>3552</v>
      </c>
      <c r="D11" s="5">
        <v>3640</v>
      </c>
      <c r="E11" s="5">
        <v>3667</v>
      </c>
      <c r="F11" s="5">
        <v>3719</v>
      </c>
      <c r="G11" s="5">
        <v>3749</v>
      </c>
      <c r="H11" s="5">
        <v>3870</v>
      </c>
      <c r="I11" s="5">
        <v>3881</v>
      </c>
      <c r="J11" s="5">
        <v>4013</v>
      </c>
      <c r="K11" s="5">
        <v>4088</v>
      </c>
      <c r="L11" s="5">
        <v>4179</v>
      </c>
      <c r="M11" s="5">
        <v>4371</v>
      </c>
      <c r="N11" s="5">
        <v>4553</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0.31421514818880403</v>
      </c>
      <c r="C16" s="2">
        <v>0.32150900900900897</v>
      </c>
      <c r="D16" s="2">
        <v>0.31456043956044</v>
      </c>
      <c r="E16" s="2">
        <v>0.30106353967821098</v>
      </c>
      <c r="F16" s="2">
        <v>0.28959397687550398</v>
      </c>
      <c r="G16" s="2">
        <v>0.26727127233928999</v>
      </c>
      <c r="H16" s="2">
        <v>0.25813953488372099</v>
      </c>
      <c r="I16" s="2">
        <v>0.235506312805978</v>
      </c>
      <c r="J16" s="2">
        <v>0.22103164714677301</v>
      </c>
      <c r="K16" s="2">
        <v>0.209148727984344</v>
      </c>
      <c r="L16" s="2">
        <v>0.20363723378798801</v>
      </c>
      <c r="M16" s="2">
        <v>0.18599862731640401</v>
      </c>
      <c r="N16" s="2">
        <v>0.184713375796178</v>
      </c>
    </row>
    <row r="17" spans="1:15" x14ac:dyDescent="0.3">
      <c r="A17" s="8" t="s">
        <v>14</v>
      </c>
      <c r="B17" s="2">
        <v>0.61196487376509301</v>
      </c>
      <c r="C17" s="2">
        <v>0.60219594594594605</v>
      </c>
      <c r="D17" s="2">
        <v>0.60989010989011005</v>
      </c>
      <c r="E17" s="2">
        <v>0.62803381510771705</v>
      </c>
      <c r="F17" s="2">
        <v>0.63592363538585595</v>
      </c>
      <c r="G17" s="2">
        <v>0.65670845558815705</v>
      </c>
      <c r="H17" s="2">
        <v>0.665116279069767</v>
      </c>
      <c r="I17" s="2">
        <v>0.68229837670703397</v>
      </c>
      <c r="J17" s="2">
        <v>0.69573884874158998</v>
      </c>
      <c r="K17" s="2">
        <v>0.705724070450098</v>
      </c>
      <c r="L17" s="2">
        <v>0.70471404642258895</v>
      </c>
      <c r="M17" s="2">
        <v>0.70327156257149404</v>
      </c>
      <c r="N17" s="2">
        <v>0.69646386997583998</v>
      </c>
    </row>
    <row r="18" spans="1:15" x14ac:dyDescent="0.3">
      <c r="A18" s="8" t="s">
        <v>15</v>
      </c>
      <c r="B18" s="2">
        <v>7.3819978046103199E-2</v>
      </c>
      <c r="C18" s="2">
        <v>7.6295045045045001E-2</v>
      </c>
      <c r="D18" s="2">
        <v>7.5549450549450503E-2</v>
      </c>
      <c r="E18" s="2">
        <v>7.09026452140714E-2</v>
      </c>
      <c r="F18" s="2">
        <v>7.4482387738639397E-2</v>
      </c>
      <c r="G18" s="2">
        <v>7.60202720725527E-2</v>
      </c>
      <c r="H18" s="2">
        <v>7.6744186046511606E-2</v>
      </c>
      <c r="I18" s="2">
        <v>8.2195310486987902E-2</v>
      </c>
      <c r="J18" s="2">
        <v>8.3229504111637195E-2</v>
      </c>
      <c r="K18" s="2">
        <v>8.5127201565557697E-2</v>
      </c>
      <c r="L18" s="2">
        <v>9.1648719789423294E-2</v>
      </c>
      <c r="M18" s="2">
        <v>0.11072981011210201</v>
      </c>
      <c r="N18" s="2">
        <v>0.118822754227982</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-2.6200873362445401E-3</v>
      </c>
      <c r="C23" s="2">
        <v>2.62697022767075E-3</v>
      </c>
      <c r="D23" s="2">
        <v>-3.5807860262008703E-2</v>
      </c>
      <c r="E23" s="2">
        <v>-2.4456521739130401E-2</v>
      </c>
      <c r="F23" s="2">
        <v>-6.9637883008356494E-2</v>
      </c>
      <c r="G23" s="2">
        <v>-2.9940119760479E-3</v>
      </c>
      <c r="H23" s="2">
        <v>-8.5085085085085096E-2</v>
      </c>
      <c r="I23" s="2">
        <v>-2.95404814004376E-2</v>
      </c>
      <c r="J23" s="2">
        <v>-3.6076662908680897E-2</v>
      </c>
      <c r="K23" s="2">
        <v>-4.6783625730994196E-3</v>
      </c>
      <c r="L23" s="2">
        <v>-4.4653349001175097E-2</v>
      </c>
      <c r="M23" s="2">
        <v>3.4440344403443998E-2</v>
      </c>
      <c r="N23" s="3">
        <v>-5.1860202931228901E-2</v>
      </c>
      <c r="O23" s="3">
        <v>-0.26550218340611398</v>
      </c>
    </row>
    <row r="24" spans="1:15" x14ac:dyDescent="0.3">
      <c r="A24" s="8" t="s">
        <v>14</v>
      </c>
      <c r="B24" s="2">
        <v>-4.08071748878924E-2</v>
      </c>
      <c r="C24" s="2">
        <v>3.7868162692847103E-2</v>
      </c>
      <c r="D24" s="2">
        <v>3.7387387387387401E-2</v>
      </c>
      <c r="E24" s="2">
        <v>2.6921406860616601E-2</v>
      </c>
      <c r="F24" s="2">
        <v>4.1014799154334002E-2</v>
      </c>
      <c r="G24" s="2">
        <v>4.5491470349309497E-2</v>
      </c>
      <c r="H24" s="2">
        <v>2.87490287490287E-2</v>
      </c>
      <c r="I24" s="2">
        <v>5.4380664652568002E-2</v>
      </c>
      <c r="J24" s="2">
        <v>3.3309455587392602E-2</v>
      </c>
      <c r="K24" s="2">
        <v>2.07972270363951E-2</v>
      </c>
      <c r="L24" s="2">
        <v>4.3803056027164701E-2</v>
      </c>
      <c r="M24" s="2">
        <v>3.15549772283669E-2</v>
      </c>
      <c r="N24" s="3">
        <v>0.135744985673352</v>
      </c>
      <c r="O24" s="3">
        <v>0.42197309417040402</v>
      </c>
    </row>
    <row r="25" spans="1:15" x14ac:dyDescent="0.3">
      <c r="A25" s="8" t="s">
        <v>15</v>
      </c>
      <c r="B25" s="2">
        <v>7.4349442379182196E-3</v>
      </c>
      <c r="C25" s="2">
        <v>1.4760147601476E-2</v>
      </c>
      <c r="D25" s="2">
        <v>-5.4545454545454501E-2</v>
      </c>
      <c r="E25" s="2">
        <v>6.5384615384615402E-2</v>
      </c>
      <c r="F25" s="2">
        <v>2.8880866425992802E-2</v>
      </c>
      <c r="G25" s="2">
        <v>4.2105263157894701E-2</v>
      </c>
      <c r="H25" s="2">
        <v>7.4074074074074098E-2</v>
      </c>
      <c r="I25" s="2">
        <v>4.70219435736677E-2</v>
      </c>
      <c r="J25" s="2">
        <v>4.1916167664670698E-2</v>
      </c>
      <c r="K25" s="2">
        <v>0.100574712643678</v>
      </c>
      <c r="L25" s="2">
        <v>0.26370757180156701</v>
      </c>
      <c r="M25" s="2">
        <v>0.11776859504132201</v>
      </c>
      <c r="N25" s="3">
        <v>0.619760479041916</v>
      </c>
      <c r="O25" s="3">
        <v>1.0111524163568799</v>
      </c>
    </row>
    <row r="26" spans="1:15" x14ac:dyDescent="0.3">
      <c r="A26" s="11" t="s">
        <v>16</v>
      </c>
      <c r="B26" s="3">
        <v>-2.52469813391877E-2</v>
      </c>
      <c r="C26" s="3">
        <v>2.4774774774774799E-2</v>
      </c>
      <c r="D26" s="3">
        <v>7.4175824175824199E-3</v>
      </c>
      <c r="E26" s="3">
        <v>1.41805290428143E-2</v>
      </c>
      <c r="F26" s="3">
        <v>8.0666845926324303E-3</v>
      </c>
      <c r="G26" s="3">
        <v>3.22752734062417E-2</v>
      </c>
      <c r="H26" s="3">
        <v>2.8423772609819098E-3</v>
      </c>
      <c r="I26" s="3">
        <v>3.4011852615305302E-2</v>
      </c>
      <c r="J26" s="3">
        <v>1.86892599053077E-2</v>
      </c>
      <c r="K26" s="3">
        <v>2.22602739726027E-2</v>
      </c>
      <c r="L26" s="3">
        <v>4.5944005743000699E-2</v>
      </c>
      <c r="M26" s="3">
        <v>4.1638069091741003E-2</v>
      </c>
      <c r="N26" s="3">
        <v>0.134562671318216</v>
      </c>
      <c r="O26" s="3">
        <v>0.249451152579583</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189</v>
      </c>
    </row>
    <row r="2" spans="1:14" ht="15.6" x14ac:dyDescent="0.3">
      <c r="A2" s="12" t="s">
        <v>188</v>
      </c>
    </row>
    <row r="3" spans="1:14" ht="15.6" x14ac:dyDescent="0.3">
      <c r="A3" s="12" t="s">
        <v>47</v>
      </c>
    </row>
    <row r="4" spans="1:14" x14ac:dyDescent="0.3">
      <c r="A4" s="15"/>
    </row>
    <row r="5" spans="1:14" x14ac:dyDescent="0.3">
      <c r="A5" s="16" t="str">
        <f>HYPERLINK("#'Table of contents'!A77",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2625</v>
      </c>
      <c r="C8" s="1">
        <v>2642</v>
      </c>
      <c r="D8" s="1">
        <v>2753</v>
      </c>
      <c r="E8" s="1">
        <v>2814</v>
      </c>
      <c r="F8" s="1">
        <v>2860</v>
      </c>
      <c r="G8" s="1">
        <v>2894</v>
      </c>
      <c r="H8" s="1">
        <v>2956</v>
      </c>
      <c r="I8" s="1">
        <v>2951</v>
      </c>
      <c r="J8" s="1">
        <v>3025</v>
      </c>
      <c r="K8" s="1">
        <v>3070</v>
      </c>
      <c r="L8" s="1">
        <v>3094</v>
      </c>
      <c r="M8" s="1">
        <v>3225</v>
      </c>
      <c r="N8" s="1">
        <v>3392</v>
      </c>
    </row>
    <row r="9" spans="1:14" x14ac:dyDescent="0.3">
      <c r="A9" s="7" t="s">
        <v>45</v>
      </c>
      <c r="B9" s="1">
        <v>1019</v>
      </c>
      <c r="C9" s="1">
        <v>910</v>
      </c>
      <c r="D9" s="1">
        <v>887</v>
      </c>
      <c r="E9" s="1">
        <v>853</v>
      </c>
      <c r="F9" s="1">
        <v>859</v>
      </c>
      <c r="G9" s="1">
        <v>855</v>
      </c>
      <c r="H9" s="1">
        <v>914</v>
      </c>
      <c r="I9" s="1">
        <v>930</v>
      </c>
      <c r="J9" s="1">
        <v>988</v>
      </c>
      <c r="K9" s="1">
        <v>1018</v>
      </c>
      <c r="L9" s="1">
        <v>1085</v>
      </c>
      <c r="M9" s="1">
        <v>1146</v>
      </c>
      <c r="N9" s="1">
        <v>1161</v>
      </c>
    </row>
    <row r="10" spans="1:14" x14ac:dyDescent="0.3">
      <c r="A10" s="10" t="s">
        <v>16</v>
      </c>
      <c r="B10" s="5">
        <v>3644</v>
      </c>
      <c r="C10" s="5">
        <v>3552</v>
      </c>
      <c r="D10" s="5">
        <v>3640</v>
      </c>
      <c r="E10" s="5">
        <v>3667</v>
      </c>
      <c r="F10" s="5">
        <v>3719</v>
      </c>
      <c r="G10" s="5">
        <v>3749</v>
      </c>
      <c r="H10" s="5">
        <v>3870</v>
      </c>
      <c r="I10" s="5">
        <v>3881</v>
      </c>
      <c r="J10" s="5">
        <v>4013</v>
      </c>
      <c r="K10" s="5">
        <v>4088</v>
      </c>
      <c r="L10" s="5">
        <v>4179</v>
      </c>
      <c r="M10" s="5">
        <v>4371</v>
      </c>
      <c r="N10" s="5">
        <v>4553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0.720362239297475</v>
      </c>
      <c r="C15" s="2">
        <v>0.74380630630630595</v>
      </c>
      <c r="D15" s="2">
        <v>0.75631868131868096</v>
      </c>
      <c r="E15" s="2">
        <v>0.76738478320152703</v>
      </c>
      <c r="F15" s="2">
        <v>0.76902393116429102</v>
      </c>
      <c r="G15" s="2">
        <v>0.77193918378234205</v>
      </c>
      <c r="H15" s="2">
        <v>0.76382428940568503</v>
      </c>
      <c r="I15" s="2">
        <v>0.76037103839216702</v>
      </c>
      <c r="J15" s="2">
        <v>0.75380014951407903</v>
      </c>
      <c r="K15" s="2">
        <v>0.75097847358121295</v>
      </c>
      <c r="L15" s="2">
        <v>0.74036850921273001</v>
      </c>
      <c r="M15" s="2">
        <v>0.73781743308167502</v>
      </c>
      <c r="N15" s="2">
        <v>0.74500329453107805</v>
      </c>
    </row>
    <row r="16" spans="1:14" x14ac:dyDescent="0.3">
      <c r="A16" s="8" t="s">
        <v>45</v>
      </c>
      <c r="B16" s="2">
        <v>0.279637760702525</v>
      </c>
      <c r="C16" s="2">
        <v>0.25619369369369399</v>
      </c>
      <c r="D16" s="2">
        <v>0.24368131868131901</v>
      </c>
      <c r="E16" s="2">
        <v>0.232615216798473</v>
      </c>
      <c r="F16" s="2">
        <v>0.23097606883570901</v>
      </c>
      <c r="G16" s="2">
        <v>0.228060816217658</v>
      </c>
      <c r="H16" s="2">
        <v>0.236175710594315</v>
      </c>
      <c r="I16" s="2">
        <v>0.23962896160783301</v>
      </c>
      <c r="J16" s="2">
        <v>0.246199850485921</v>
      </c>
      <c r="K16" s="2">
        <v>0.249021526418787</v>
      </c>
      <c r="L16" s="2">
        <v>0.25963149078726999</v>
      </c>
      <c r="M16" s="2">
        <v>0.26218256691832498</v>
      </c>
      <c r="N16" s="2">
        <v>0.254996705468922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6.47619047619048E-3</v>
      </c>
      <c r="C21" s="2">
        <v>4.2013626040878098E-2</v>
      </c>
      <c r="D21" s="2">
        <v>2.2157646204140902E-2</v>
      </c>
      <c r="E21" s="2">
        <v>1.6346837242359601E-2</v>
      </c>
      <c r="F21" s="2">
        <v>1.18881118881119E-2</v>
      </c>
      <c r="G21" s="2">
        <v>2.14236351071182E-2</v>
      </c>
      <c r="H21" s="2">
        <v>-1.6914749661705E-3</v>
      </c>
      <c r="I21" s="2">
        <v>2.5076245340562499E-2</v>
      </c>
      <c r="J21" s="2">
        <v>1.48760330578512E-2</v>
      </c>
      <c r="K21" s="2">
        <v>7.8175895765472299E-3</v>
      </c>
      <c r="L21" s="2">
        <v>4.2340012928248197E-2</v>
      </c>
      <c r="M21" s="2">
        <v>5.1782945736434098E-2</v>
      </c>
      <c r="N21" s="3">
        <v>0.121322314049587</v>
      </c>
      <c r="O21" s="3">
        <v>0.292190476190476</v>
      </c>
    </row>
    <row r="22" spans="1:15" x14ac:dyDescent="0.3">
      <c r="A22" s="8" t="s">
        <v>45</v>
      </c>
      <c r="B22" s="2">
        <v>-0.106967615309127</v>
      </c>
      <c r="C22" s="2">
        <v>-2.5274725274725299E-2</v>
      </c>
      <c r="D22" s="2">
        <v>-3.8331454340473498E-2</v>
      </c>
      <c r="E22" s="2">
        <v>7.0339976553341196E-3</v>
      </c>
      <c r="F22" s="2">
        <v>-4.6565774155995299E-3</v>
      </c>
      <c r="G22" s="2">
        <v>6.9005847953216404E-2</v>
      </c>
      <c r="H22" s="2">
        <v>1.7505470459518599E-2</v>
      </c>
      <c r="I22" s="2">
        <v>6.2365591397849501E-2</v>
      </c>
      <c r="J22" s="2">
        <v>3.0364372469635598E-2</v>
      </c>
      <c r="K22" s="2">
        <v>6.5815324165029498E-2</v>
      </c>
      <c r="L22" s="2">
        <v>5.6221198156682001E-2</v>
      </c>
      <c r="M22" s="2">
        <v>1.3089005235602099E-2</v>
      </c>
      <c r="N22" s="3">
        <v>0.17510121457489899</v>
      </c>
      <c r="O22" s="3">
        <v>0.139352306182532</v>
      </c>
    </row>
    <row r="23" spans="1:15" x14ac:dyDescent="0.3">
      <c r="A23" s="11" t="s">
        <v>16</v>
      </c>
      <c r="B23" s="3">
        <v>-2.52469813391877E-2</v>
      </c>
      <c r="C23" s="3">
        <v>2.4774774774774799E-2</v>
      </c>
      <c r="D23" s="3">
        <v>7.4175824175824199E-3</v>
      </c>
      <c r="E23" s="3">
        <v>1.41805290428143E-2</v>
      </c>
      <c r="F23" s="3">
        <v>8.0666845926324303E-3</v>
      </c>
      <c r="G23" s="3">
        <v>3.22752734062417E-2</v>
      </c>
      <c r="H23" s="3">
        <v>2.8423772609819098E-3</v>
      </c>
      <c r="I23" s="3">
        <v>3.4011852615305302E-2</v>
      </c>
      <c r="J23" s="3">
        <v>1.86892599053077E-2</v>
      </c>
      <c r="K23" s="3">
        <v>2.22602739726027E-2</v>
      </c>
      <c r="L23" s="3">
        <v>4.5944005743000699E-2</v>
      </c>
      <c r="M23" s="3">
        <v>4.1638069091741003E-2</v>
      </c>
      <c r="N23" s="3">
        <v>0.134562671318216</v>
      </c>
      <c r="O23" s="3">
        <v>0.249451152579583</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190</v>
      </c>
    </row>
    <row r="2" spans="1:14" ht="15.6" x14ac:dyDescent="0.3">
      <c r="A2" s="12" t="s">
        <v>188</v>
      </c>
    </row>
    <row r="3" spans="1:14" ht="15.6" x14ac:dyDescent="0.3">
      <c r="A3" s="12" t="s">
        <v>55</v>
      </c>
    </row>
    <row r="4" spans="1:14" x14ac:dyDescent="0.3">
      <c r="A4" s="15"/>
    </row>
    <row r="5" spans="1:14" x14ac:dyDescent="0.3">
      <c r="A5" s="16" t="str">
        <f>HYPERLINK("#'Table of contents'!A78",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1125</v>
      </c>
      <c r="C8" s="1">
        <v>971</v>
      </c>
      <c r="D8" s="1">
        <v>930</v>
      </c>
      <c r="E8" s="1">
        <v>873</v>
      </c>
      <c r="F8" s="1">
        <v>825</v>
      </c>
      <c r="G8" s="1">
        <v>808</v>
      </c>
      <c r="H8" s="1">
        <v>833</v>
      </c>
      <c r="I8" s="1">
        <v>835</v>
      </c>
      <c r="J8" s="1">
        <v>870</v>
      </c>
      <c r="K8" s="1">
        <v>890</v>
      </c>
      <c r="L8" s="1">
        <v>918</v>
      </c>
      <c r="M8" s="1">
        <v>1002</v>
      </c>
      <c r="N8" s="1">
        <v>1102</v>
      </c>
    </row>
    <row r="9" spans="1:14" x14ac:dyDescent="0.3">
      <c r="A9" s="7" t="s">
        <v>49</v>
      </c>
      <c r="B9" s="1">
        <v>153</v>
      </c>
      <c r="C9" s="1">
        <v>149</v>
      </c>
      <c r="D9" s="1">
        <v>143</v>
      </c>
      <c r="E9" s="1">
        <v>146</v>
      </c>
      <c r="F9" s="1">
        <v>137</v>
      </c>
      <c r="G9" s="1">
        <v>139</v>
      </c>
      <c r="H9" s="1">
        <v>150</v>
      </c>
      <c r="I9" s="1">
        <v>183</v>
      </c>
      <c r="J9" s="1">
        <v>233</v>
      </c>
      <c r="K9" s="1">
        <v>251</v>
      </c>
      <c r="L9" s="1">
        <v>299</v>
      </c>
      <c r="M9" s="1">
        <v>358</v>
      </c>
      <c r="N9" s="1">
        <v>396</v>
      </c>
    </row>
    <row r="10" spans="1:14" x14ac:dyDescent="0.3">
      <c r="A10" s="7" t="s">
        <v>50</v>
      </c>
      <c r="B10" s="1">
        <v>80</v>
      </c>
      <c r="C10" s="1">
        <v>87</v>
      </c>
      <c r="D10" s="1">
        <v>99</v>
      </c>
      <c r="E10" s="1">
        <v>107</v>
      </c>
      <c r="F10" s="1">
        <v>117</v>
      </c>
      <c r="G10" s="1">
        <v>124</v>
      </c>
      <c r="H10" s="1">
        <v>132</v>
      </c>
      <c r="I10" s="1">
        <v>138</v>
      </c>
      <c r="J10" s="1">
        <v>151</v>
      </c>
      <c r="K10" s="1">
        <v>150</v>
      </c>
      <c r="L10" s="1">
        <v>151</v>
      </c>
      <c r="M10" s="1">
        <v>157</v>
      </c>
      <c r="N10" s="1">
        <v>171</v>
      </c>
    </row>
    <row r="11" spans="1:14" x14ac:dyDescent="0.3">
      <c r="A11" s="7" t="s">
        <v>51</v>
      </c>
      <c r="B11" s="1">
        <v>2019</v>
      </c>
      <c r="C11" s="1">
        <v>2115</v>
      </c>
      <c r="D11" s="1">
        <v>2243</v>
      </c>
      <c r="E11" s="1">
        <v>2321</v>
      </c>
      <c r="F11" s="1">
        <v>2417</v>
      </c>
      <c r="G11" s="1">
        <v>2460</v>
      </c>
      <c r="H11" s="1">
        <v>2513</v>
      </c>
      <c r="I11" s="1">
        <v>2465</v>
      </c>
      <c r="J11" s="1">
        <v>2457</v>
      </c>
      <c r="K11" s="1">
        <v>2479</v>
      </c>
      <c r="L11" s="1">
        <v>2470</v>
      </c>
      <c r="M11" s="1">
        <v>2455</v>
      </c>
      <c r="N11" s="1">
        <v>2464</v>
      </c>
    </row>
    <row r="12" spans="1:14" x14ac:dyDescent="0.3">
      <c r="A12" s="7" t="s">
        <v>52</v>
      </c>
      <c r="B12" s="1">
        <v>106</v>
      </c>
      <c r="C12" s="1">
        <v>99</v>
      </c>
      <c r="D12" s="1">
        <v>96</v>
      </c>
      <c r="E12" s="1">
        <v>101</v>
      </c>
      <c r="F12" s="1">
        <v>111</v>
      </c>
      <c r="G12" s="1">
        <v>121</v>
      </c>
      <c r="H12" s="1">
        <v>139</v>
      </c>
      <c r="I12" s="1">
        <v>159</v>
      </c>
      <c r="J12" s="1">
        <v>197</v>
      </c>
      <c r="K12" s="1">
        <v>215</v>
      </c>
      <c r="L12" s="1">
        <v>237</v>
      </c>
      <c r="M12" s="1">
        <v>288</v>
      </c>
      <c r="N12" s="1">
        <v>302</v>
      </c>
    </row>
    <row r="13" spans="1:14" x14ac:dyDescent="0.3">
      <c r="A13" s="7" t="s">
        <v>53</v>
      </c>
      <c r="B13" s="1">
        <v>161</v>
      </c>
      <c r="C13" s="1">
        <v>131</v>
      </c>
      <c r="D13" s="1">
        <v>129</v>
      </c>
      <c r="E13" s="1">
        <v>119</v>
      </c>
      <c r="F13" s="1">
        <v>112</v>
      </c>
      <c r="G13" s="1">
        <v>97</v>
      </c>
      <c r="H13" s="1">
        <v>103</v>
      </c>
      <c r="I13" s="1">
        <v>101</v>
      </c>
      <c r="J13" s="1">
        <v>105</v>
      </c>
      <c r="K13" s="1">
        <v>103</v>
      </c>
      <c r="L13" s="1">
        <v>104</v>
      </c>
      <c r="M13" s="1">
        <v>111</v>
      </c>
      <c r="N13" s="1">
        <v>118</v>
      </c>
    </row>
    <row r="14" spans="1:14" x14ac:dyDescent="0.3">
      <c r="A14" s="10" t="s">
        <v>16</v>
      </c>
      <c r="B14" s="5">
        <v>3644</v>
      </c>
      <c r="C14" s="5">
        <v>3552</v>
      </c>
      <c r="D14" s="5">
        <v>3640</v>
      </c>
      <c r="E14" s="5">
        <v>3667</v>
      </c>
      <c r="F14" s="5">
        <v>3719</v>
      </c>
      <c r="G14" s="5">
        <v>3749</v>
      </c>
      <c r="H14" s="5">
        <v>3870</v>
      </c>
      <c r="I14" s="5">
        <v>3881</v>
      </c>
      <c r="J14" s="5">
        <v>4013</v>
      </c>
      <c r="K14" s="5">
        <v>4088</v>
      </c>
      <c r="L14" s="5">
        <v>4179</v>
      </c>
      <c r="M14" s="5">
        <v>4371</v>
      </c>
      <c r="N14" s="5">
        <v>4553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0.30872667398463199</v>
      </c>
      <c r="C19" s="2">
        <v>0.27336711711711698</v>
      </c>
      <c r="D19" s="2">
        <v>0.25549450549450498</v>
      </c>
      <c r="E19" s="2">
        <v>0.238069266430325</v>
      </c>
      <c r="F19" s="2">
        <v>0.22183382629739201</v>
      </c>
      <c r="G19" s="2">
        <v>0.215524139770605</v>
      </c>
      <c r="H19" s="2">
        <v>0.215245478036176</v>
      </c>
      <c r="I19" s="2">
        <v>0.215150734346818</v>
      </c>
      <c r="J19" s="2">
        <v>0.21679541490157</v>
      </c>
      <c r="K19" s="2">
        <v>0.217710371819961</v>
      </c>
      <c r="L19" s="2">
        <v>0.21966977745872199</v>
      </c>
      <c r="M19" s="2">
        <v>0.229238160603981</v>
      </c>
      <c r="N19" s="2">
        <v>0.24203821656051</v>
      </c>
    </row>
    <row r="20" spans="1:15" x14ac:dyDescent="0.3">
      <c r="A20" s="8" t="s">
        <v>49</v>
      </c>
      <c r="B20" s="2">
        <v>4.1986827661910003E-2</v>
      </c>
      <c r="C20" s="2">
        <v>4.19481981981982E-2</v>
      </c>
      <c r="D20" s="2">
        <v>3.9285714285714299E-2</v>
      </c>
      <c r="E20" s="2">
        <v>3.9814562312517003E-2</v>
      </c>
      <c r="F20" s="2">
        <v>3.6837859639688102E-2</v>
      </c>
      <c r="G20" s="2">
        <v>3.7076553747665997E-2</v>
      </c>
      <c r="H20" s="2">
        <v>3.8759689922480599E-2</v>
      </c>
      <c r="I20" s="2">
        <v>4.71527956712188E-2</v>
      </c>
      <c r="J20" s="2">
        <v>5.8061300772489402E-2</v>
      </c>
      <c r="K20" s="2">
        <v>6.1399217221134998E-2</v>
      </c>
      <c r="L20" s="2">
        <v>7.1548217276860504E-2</v>
      </c>
      <c r="M20" s="2">
        <v>8.1903454587051006E-2</v>
      </c>
      <c r="N20" s="2">
        <v>8.6975620470019804E-2</v>
      </c>
    </row>
    <row r="21" spans="1:15" x14ac:dyDescent="0.3">
      <c r="A21" s="8" t="s">
        <v>50</v>
      </c>
      <c r="B21" s="2">
        <v>2.1953896816685001E-2</v>
      </c>
      <c r="C21" s="2">
        <v>2.4493243243243201E-2</v>
      </c>
      <c r="D21" s="2">
        <v>2.7197802197802198E-2</v>
      </c>
      <c r="E21" s="2">
        <v>2.9179165530406299E-2</v>
      </c>
      <c r="F21" s="2">
        <v>3.14600699112665E-2</v>
      </c>
      <c r="G21" s="2">
        <v>3.3075486796479099E-2</v>
      </c>
      <c r="H21" s="2">
        <v>3.4108527131782897E-2</v>
      </c>
      <c r="I21" s="2">
        <v>3.5557845916001002E-2</v>
      </c>
      <c r="J21" s="2">
        <v>3.7627709942686299E-2</v>
      </c>
      <c r="K21" s="2">
        <v>3.6692759295498999E-2</v>
      </c>
      <c r="L21" s="2">
        <v>3.61330461832974E-2</v>
      </c>
      <c r="M21" s="2">
        <v>3.5918554106611801E-2</v>
      </c>
      <c r="N21" s="2">
        <v>3.75576542938722E-2</v>
      </c>
    </row>
    <row r="22" spans="1:15" x14ac:dyDescent="0.3">
      <c r="A22" s="8" t="s">
        <v>51</v>
      </c>
      <c r="B22" s="2">
        <v>0.55406147091108704</v>
      </c>
      <c r="C22" s="2">
        <v>0.59543918918918903</v>
      </c>
      <c r="D22" s="2">
        <v>0.61620879120879102</v>
      </c>
      <c r="E22" s="2">
        <v>0.63294245977638397</v>
      </c>
      <c r="F22" s="2">
        <v>0.64990588867975296</v>
      </c>
      <c r="G22" s="2">
        <v>0.65617497999466501</v>
      </c>
      <c r="H22" s="2">
        <v>0.64935400516795905</v>
      </c>
      <c r="I22" s="2">
        <v>0.63514558103581598</v>
      </c>
      <c r="J22" s="2">
        <v>0.61226015449788196</v>
      </c>
      <c r="K22" s="2">
        <v>0.60640900195694702</v>
      </c>
      <c r="L22" s="2">
        <v>0.59105049054797798</v>
      </c>
      <c r="M22" s="2">
        <v>0.56165637153969294</v>
      </c>
      <c r="N22" s="2">
        <v>0.54118163848012302</v>
      </c>
    </row>
    <row r="23" spans="1:15" x14ac:dyDescent="0.3">
      <c r="A23" s="8" t="s">
        <v>52</v>
      </c>
      <c r="B23" s="2">
        <v>2.9088913282107599E-2</v>
      </c>
      <c r="C23" s="2">
        <v>2.7871621621621601E-2</v>
      </c>
      <c r="D23" s="2">
        <v>2.6373626373626401E-2</v>
      </c>
      <c r="E23" s="2">
        <v>2.75429506408508E-2</v>
      </c>
      <c r="F23" s="2">
        <v>2.9846732992739999E-2</v>
      </c>
      <c r="G23" s="2">
        <v>3.22752734062417E-2</v>
      </c>
      <c r="H23" s="2">
        <v>3.5917312661498703E-2</v>
      </c>
      <c r="I23" s="2">
        <v>4.0968822468436E-2</v>
      </c>
      <c r="J23" s="2">
        <v>4.9090456017941701E-2</v>
      </c>
      <c r="K23" s="2">
        <v>5.2592954990215303E-2</v>
      </c>
      <c r="L23" s="2">
        <v>5.6712132089016501E-2</v>
      </c>
      <c r="M23" s="2">
        <v>6.5888812628689106E-2</v>
      </c>
      <c r="N23" s="2">
        <v>6.6329892378651403E-2</v>
      </c>
    </row>
    <row r="24" spans="1:15" x14ac:dyDescent="0.3">
      <c r="A24" s="8" t="s">
        <v>53</v>
      </c>
      <c r="B24" s="2">
        <v>4.4182217343578502E-2</v>
      </c>
      <c r="C24" s="2">
        <v>3.6880630630630601E-2</v>
      </c>
      <c r="D24" s="2">
        <v>3.5439560439560397E-2</v>
      </c>
      <c r="E24" s="2">
        <v>3.24515953095173E-2</v>
      </c>
      <c r="F24" s="2">
        <v>3.0115622479161101E-2</v>
      </c>
      <c r="G24" s="2">
        <v>2.5873566284342502E-2</v>
      </c>
      <c r="H24" s="2">
        <v>2.6614987080103399E-2</v>
      </c>
      <c r="I24" s="2">
        <v>2.6024220561710901E-2</v>
      </c>
      <c r="J24" s="2">
        <v>2.61649638674308E-2</v>
      </c>
      <c r="K24" s="2">
        <v>2.5195694716242702E-2</v>
      </c>
      <c r="L24" s="2">
        <v>2.4886336444125402E-2</v>
      </c>
      <c r="M24" s="2">
        <v>2.53946465339739E-2</v>
      </c>
      <c r="N24" s="2">
        <v>2.5916977816824099E-2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-0.136888888888889</v>
      </c>
      <c r="C29" s="2">
        <v>-4.2224510813594199E-2</v>
      </c>
      <c r="D29" s="2">
        <v>-6.12903225806452E-2</v>
      </c>
      <c r="E29" s="2">
        <v>-5.49828178694158E-2</v>
      </c>
      <c r="F29" s="2">
        <v>-2.06060606060606E-2</v>
      </c>
      <c r="G29" s="2">
        <v>3.0940594059405899E-2</v>
      </c>
      <c r="H29" s="2">
        <v>2.40096038415366E-3</v>
      </c>
      <c r="I29" s="2">
        <v>4.1916167664670698E-2</v>
      </c>
      <c r="J29" s="2">
        <v>2.2988505747126398E-2</v>
      </c>
      <c r="K29" s="2">
        <v>3.14606741573034E-2</v>
      </c>
      <c r="L29" s="2">
        <v>9.1503267973856203E-2</v>
      </c>
      <c r="M29" s="2">
        <v>9.9800399201596807E-2</v>
      </c>
      <c r="N29" s="3">
        <v>0.266666666666667</v>
      </c>
      <c r="O29" s="3">
        <v>-2.0444444444444401E-2</v>
      </c>
    </row>
    <row r="30" spans="1:15" x14ac:dyDescent="0.3">
      <c r="A30" s="8" t="s">
        <v>49</v>
      </c>
      <c r="B30" s="2">
        <v>-2.61437908496732E-2</v>
      </c>
      <c r="C30" s="2">
        <v>-4.0268456375838903E-2</v>
      </c>
      <c r="D30" s="2">
        <v>2.0979020979021001E-2</v>
      </c>
      <c r="E30" s="2">
        <v>-6.1643835616438401E-2</v>
      </c>
      <c r="F30" s="2">
        <v>1.4598540145985399E-2</v>
      </c>
      <c r="G30" s="2">
        <v>7.9136690647481994E-2</v>
      </c>
      <c r="H30" s="2">
        <v>0.22</v>
      </c>
      <c r="I30" s="2">
        <v>0.27322404371584702</v>
      </c>
      <c r="J30" s="2">
        <v>7.7253218884120206E-2</v>
      </c>
      <c r="K30" s="2">
        <v>0.19123505976095601</v>
      </c>
      <c r="L30" s="2">
        <v>0.19732441471571899</v>
      </c>
      <c r="M30" s="2">
        <v>0.106145251396648</v>
      </c>
      <c r="N30" s="3">
        <v>0.69957081545064403</v>
      </c>
      <c r="O30" s="3">
        <v>1.5882352941176501</v>
      </c>
    </row>
    <row r="31" spans="1:15" x14ac:dyDescent="0.3">
      <c r="A31" s="8" t="s">
        <v>50</v>
      </c>
      <c r="B31" s="2">
        <v>8.7499999999999994E-2</v>
      </c>
      <c r="C31" s="2">
        <v>0.13793103448275901</v>
      </c>
      <c r="D31" s="2">
        <v>8.0808080808080801E-2</v>
      </c>
      <c r="E31" s="2">
        <v>9.34579439252336E-2</v>
      </c>
      <c r="F31" s="2">
        <v>5.9829059829059797E-2</v>
      </c>
      <c r="G31" s="2">
        <v>6.4516129032258104E-2</v>
      </c>
      <c r="H31" s="2">
        <v>4.5454545454545497E-2</v>
      </c>
      <c r="I31" s="2">
        <v>9.4202898550724598E-2</v>
      </c>
      <c r="J31" s="2">
        <v>-6.6225165562913899E-3</v>
      </c>
      <c r="K31" s="2">
        <v>6.6666666666666697E-3</v>
      </c>
      <c r="L31" s="2">
        <v>3.9735099337748297E-2</v>
      </c>
      <c r="M31" s="2">
        <v>8.9171974522293002E-2</v>
      </c>
      <c r="N31" s="3">
        <v>0.13245033112582799</v>
      </c>
      <c r="O31" s="3">
        <v>1.1375</v>
      </c>
    </row>
    <row r="32" spans="1:15" x14ac:dyDescent="0.3">
      <c r="A32" s="8" t="s">
        <v>51</v>
      </c>
      <c r="B32" s="2">
        <v>4.7548291233283801E-2</v>
      </c>
      <c r="C32" s="2">
        <v>6.05200945626478E-2</v>
      </c>
      <c r="D32" s="2">
        <v>3.4774855104770401E-2</v>
      </c>
      <c r="E32" s="2">
        <v>4.1361482119776E-2</v>
      </c>
      <c r="F32" s="2">
        <v>1.7790649565577198E-2</v>
      </c>
      <c r="G32" s="2">
        <v>2.15447154471545E-2</v>
      </c>
      <c r="H32" s="2">
        <v>-1.9100676482292099E-2</v>
      </c>
      <c r="I32" s="2">
        <v>-3.2454361054766699E-3</v>
      </c>
      <c r="J32" s="2">
        <v>8.9540089540089494E-3</v>
      </c>
      <c r="K32" s="2">
        <v>-3.6304961678096E-3</v>
      </c>
      <c r="L32" s="2">
        <v>-6.0728744939271299E-3</v>
      </c>
      <c r="M32" s="2">
        <v>3.6659877800407298E-3</v>
      </c>
      <c r="N32" s="3">
        <v>2.84900284900285E-3</v>
      </c>
      <c r="O32" s="3">
        <v>0.22040614165428399</v>
      </c>
    </row>
    <row r="33" spans="1:15" x14ac:dyDescent="0.3">
      <c r="A33" s="8" t="s">
        <v>52</v>
      </c>
      <c r="B33" s="2">
        <v>-6.6037735849056603E-2</v>
      </c>
      <c r="C33" s="2">
        <v>-3.03030303030303E-2</v>
      </c>
      <c r="D33" s="2">
        <v>5.2083333333333301E-2</v>
      </c>
      <c r="E33" s="2">
        <v>9.9009900990099001E-2</v>
      </c>
      <c r="F33" s="2">
        <v>9.00900900900901E-2</v>
      </c>
      <c r="G33" s="2">
        <v>0.14876033057851201</v>
      </c>
      <c r="H33" s="2">
        <v>0.14388489208633101</v>
      </c>
      <c r="I33" s="2">
        <v>0.23899371069182401</v>
      </c>
      <c r="J33" s="2">
        <v>9.13705583756345E-2</v>
      </c>
      <c r="K33" s="2">
        <v>0.102325581395349</v>
      </c>
      <c r="L33" s="2">
        <v>0.215189873417722</v>
      </c>
      <c r="M33" s="2">
        <v>4.8611111111111098E-2</v>
      </c>
      <c r="N33" s="3">
        <v>0.53299492385786795</v>
      </c>
      <c r="O33" s="3">
        <v>1.8490566037735801</v>
      </c>
    </row>
    <row r="34" spans="1:15" x14ac:dyDescent="0.3">
      <c r="A34" s="8" t="s">
        <v>53</v>
      </c>
      <c r="B34" s="2">
        <v>-0.18633540372670801</v>
      </c>
      <c r="C34" s="2">
        <v>-1.5267175572519101E-2</v>
      </c>
      <c r="D34" s="2">
        <v>-7.7519379844961198E-2</v>
      </c>
      <c r="E34" s="2">
        <v>-5.8823529411764698E-2</v>
      </c>
      <c r="F34" s="2">
        <v>-0.13392857142857101</v>
      </c>
      <c r="G34" s="2">
        <v>6.18556701030928E-2</v>
      </c>
      <c r="H34" s="2">
        <v>-1.94174757281553E-2</v>
      </c>
      <c r="I34" s="2">
        <v>3.9603960396039598E-2</v>
      </c>
      <c r="J34" s="2">
        <v>-1.9047619047619001E-2</v>
      </c>
      <c r="K34" s="2">
        <v>9.7087378640776708E-3</v>
      </c>
      <c r="L34" s="2">
        <v>6.7307692307692304E-2</v>
      </c>
      <c r="M34" s="2">
        <v>6.3063063063063099E-2</v>
      </c>
      <c r="N34" s="3">
        <v>0.12380952380952399</v>
      </c>
      <c r="O34" s="3">
        <v>-0.26708074534161502</v>
      </c>
    </row>
    <row r="35" spans="1:15" x14ac:dyDescent="0.3">
      <c r="A35" s="11" t="s">
        <v>16</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2.22602739726027E-2</v>
      </c>
      <c r="L35" s="3">
        <v>4.5944005743000699E-2</v>
      </c>
      <c r="M35" s="3">
        <v>4.1638069091741003E-2</v>
      </c>
      <c r="N35" s="3">
        <v>0.134562671318216</v>
      </c>
      <c r="O35" s="3">
        <v>0.249451152579583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191</v>
      </c>
    </row>
    <row r="2" spans="1:14" ht="15.6" x14ac:dyDescent="0.3">
      <c r="A2" s="12" t="s">
        <v>188</v>
      </c>
    </row>
    <row r="3" spans="1:14" ht="15.6" x14ac:dyDescent="0.3">
      <c r="A3" s="12" t="s">
        <v>59</v>
      </c>
    </row>
    <row r="4" spans="1:14" x14ac:dyDescent="0.3">
      <c r="A4" s="15"/>
    </row>
    <row r="5" spans="1:14" x14ac:dyDescent="0.3">
      <c r="A5" s="16" t="str">
        <f>HYPERLINK("#'Table of contents'!A79",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2532</v>
      </c>
      <c r="C8" s="1">
        <v>2598</v>
      </c>
      <c r="D8" s="1">
        <v>2775</v>
      </c>
      <c r="E8" s="1">
        <v>2874</v>
      </c>
      <c r="F8" s="1">
        <v>3012</v>
      </c>
      <c r="G8" s="1">
        <v>3050</v>
      </c>
      <c r="H8" s="1">
        <v>3121</v>
      </c>
      <c r="I8" s="1">
        <v>3090</v>
      </c>
      <c r="J8" s="1">
        <v>3087</v>
      </c>
      <c r="K8" s="1">
        <v>3134</v>
      </c>
      <c r="L8" s="1">
        <v>3124</v>
      </c>
      <c r="M8" s="1">
        <v>3108</v>
      </c>
      <c r="N8" s="1">
        <v>3188</v>
      </c>
    </row>
    <row r="9" spans="1:14" x14ac:dyDescent="0.3">
      <c r="A9" s="7" t="s">
        <v>57</v>
      </c>
      <c r="B9" s="1">
        <v>1112</v>
      </c>
      <c r="C9" s="1">
        <v>954</v>
      </c>
      <c r="D9" s="1">
        <v>865</v>
      </c>
      <c r="E9" s="1">
        <v>793</v>
      </c>
      <c r="F9" s="1">
        <v>707</v>
      </c>
      <c r="G9" s="1">
        <v>699</v>
      </c>
      <c r="H9" s="1">
        <v>749</v>
      </c>
      <c r="I9" s="1">
        <v>791</v>
      </c>
      <c r="J9" s="1">
        <v>926</v>
      </c>
      <c r="K9" s="1">
        <v>954</v>
      </c>
      <c r="L9" s="1">
        <v>1055</v>
      </c>
      <c r="M9" s="1">
        <v>1263</v>
      </c>
      <c r="N9" s="1">
        <v>1365</v>
      </c>
    </row>
    <row r="10" spans="1:14" x14ac:dyDescent="0.3">
      <c r="A10" s="10" t="s">
        <v>16</v>
      </c>
      <c r="B10" s="5">
        <v>3644</v>
      </c>
      <c r="C10" s="5">
        <v>3552</v>
      </c>
      <c r="D10" s="5">
        <v>3640</v>
      </c>
      <c r="E10" s="5">
        <v>3667</v>
      </c>
      <c r="F10" s="5">
        <v>3719</v>
      </c>
      <c r="G10" s="5">
        <v>3749</v>
      </c>
      <c r="H10" s="5">
        <v>3870</v>
      </c>
      <c r="I10" s="5">
        <v>3881</v>
      </c>
      <c r="J10" s="5">
        <v>4013</v>
      </c>
      <c r="K10" s="5">
        <v>4088</v>
      </c>
      <c r="L10" s="5">
        <v>4179</v>
      </c>
      <c r="M10" s="5">
        <v>4371</v>
      </c>
      <c r="N10" s="5">
        <v>4553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0.69484083424807896</v>
      </c>
      <c r="C15" s="2">
        <v>0.73141891891891897</v>
      </c>
      <c r="D15" s="2">
        <v>0.76236263736263699</v>
      </c>
      <c r="E15" s="2">
        <v>0.78374693209708202</v>
      </c>
      <c r="F15" s="2">
        <v>0.80989513310029604</v>
      </c>
      <c r="G15" s="2">
        <v>0.81355028007468699</v>
      </c>
      <c r="H15" s="2">
        <v>0.80645994832041301</v>
      </c>
      <c r="I15" s="2">
        <v>0.79618654985828397</v>
      </c>
      <c r="J15" s="2">
        <v>0.76924993770246697</v>
      </c>
      <c r="K15" s="2">
        <v>0.76663405088062597</v>
      </c>
      <c r="L15" s="2">
        <v>0.747547260110074</v>
      </c>
      <c r="M15" s="2">
        <v>0.71105010295127002</v>
      </c>
      <c r="N15" s="2">
        <v>0.70019767186470505</v>
      </c>
    </row>
    <row r="16" spans="1:14" x14ac:dyDescent="0.3">
      <c r="A16" s="8" t="s">
        <v>57</v>
      </c>
      <c r="B16" s="2">
        <v>0.30515916575192098</v>
      </c>
      <c r="C16" s="2">
        <v>0.26858108108108097</v>
      </c>
      <c r="D16" s="2">
        <v>0.23763736263736299</v>
      </c>
      <c r="E16" s="2">
        <v>0.21625306790291801</v>
      </c>
      <c r="F16" s="2">
        <v>0.19010486689970399</v>
      </c>
      <c r="G16" s="2">
        <v>0.18644971992531301</v>
      </c>
      <c r="H16" s="2">
        <v>0.19354005167958699</v>
      </c>
      <c r="I16" s="2">
        <v>0.20381345014171601</v>
      </c>
      <c r="J16" s="2">
        <v>0.230750062297533</v>
      </c>
      <c r="K16" s="2">
        <v>0.233365949119374</v>
      </c>
      <c r="L16" s="2">
        <v>0.252452739889926</v>
      </c>
      <c r="M16" s="2">
        <v>0.28894989704872998</v>
      </c>
      <c r="N16" s="2">
        <v>0.299802328135295</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2.60663507109005E-2</v>
      </c>
      <c r="C21" s="2">
        <v>6.8129330254041595E-2</v>
      </c>
      <c r="D21" s="2">
        <v>3.56756756756757E-2</v>
      </c>
      <c r="E21" s="2">
        <v>4.8016701461377903E-2</v>
      </c>
      <c r="F21" s="2">
        <v>1.26162018592297E-2</v>
      </c>
      <c r="G21" s="2">
        <v>2.32786885245902E-2</v>
      </c>
      <c r="H21" s="2">
        <v>-9.9327138737584104E-3</v>
      </c>
      <c r="I21" s="2">
        <v>-9.7087378640776695E-4</v>
      </c>
      <c r="J21" s="2">
        <v>1.52251376741173E-2</v>
      </c>
      <c r="K21" s="2">
        <v>-3.1908104658583299E-3</v>
      </c>
      <c r="L21" s="2">
        <v>-5.12163892445583E-3</v>
      </c>
      <c r="M21" s="2">
        <v>2.57400257400257E-2</v>
      </c>
      <c r="N21" s="3">
        <v>3.2717849044379702E-2</v>
      </c>
      <c r="O21" s="3">
        <v>0.25908372827804099</v>
      </c>
    </row>
    <row r="22" spans="1:15" x14ac:dyDescent="0.3">
      <c r="A22" s="8" t="s">
        <v>57</v>
      </c>
      <c r="B22" s="2">
        <v>-0.142086330935252</v>
      </c>
      <c r="C22" s="2">
        <v>-9.3291404612159304E-2</v>
      </c>
      <c r="D22" s="2">
        <v>-8.3236994219653193E-2</v>
      </c>
      <c r="E22" s="2">
        <v>-0.108448928121059</v>
      </c>
      <c r="F22" s="2">
        <v>-1.13154172560113E-2</v>
      </c>
      <c r="G22" s="2">
        <v>7.1530758226037203E-2</v>
      </c>
      <c r="H22" s="2">
        <v>5.60747663551402E-2</v>
      </c>
      <c r="I22" s="2">
        <v>0.17067003792667501</v>
      </c>
      <c r="J22" s="2">
        <v>3.0237580993520499E-2</v>
      </c>
      <c r="K22" s="2">
        <v>0.105870020964361</v>
      </c>
      <c r="L22" s="2">
        <v>0.197156398104265</v>
      </c>
      <c r="M22" s="2">
        <v>8.0760095011876504E-2</v>
      </c>
      <c r="N22" s="3">
        <v>0.47408207343412501</v>
      </c>
      <c r="O22" s="3">
        <v>0.22751798561151099</v>
      </c>
    </row>
    <row r="23" spans="1:15" x14ac:dyDescent="0.3">
      <c r="A23" s="11" t="s">
        <v>16</v>
      </c>
      <c r="B23" s="3">
        <v>-2.52469813391877E-2</v>
      </c>
      <c r="C23" s="3">
        <v>2.4774774774774799E-2</v>
      </c>
      <c r="D23" s="3">
        <v>7.4175824175824199E-3</v>
      </c>
      <c r="E23" s="3">
        <v>1.41805290428143E-2</v>
      </c>
      <c r="F23" s="3">
        <v>8.0666845926324303E-3</v>
      </c>
      <c r="G23" s="3">
        <v>3.22752734062417E-2</v>
      </c>
      <c r="H23" s="3">
        <v>2.8423772609819098E-3</v>
      </c>
      <c r="I23" s="3">
        <v>3.4011852615305302E-2</v>
      </c>
      <c r="J23" s="3">
        <v>1.86892599053077E-2</v>
      </c>
      <c r="K23" s="3">
        <v>2.22602739726027E-2</v>
      </c>
      <c r="L23" s="3">
        <v>4.5944005743000699E-2</v>
      </c>
      <c r="M23" s="3">
        <v>4.1638069091741003E-2</v>
      </c>
      <c r="N23" s="3">
        <v>0.134562671318216</v>
      </c>
      <c r="O23" s="3">
        <v>0.249451152579583</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72</v>
      </c>
    </row>
    <row r="2" spans="1:14" ht="15.6" x14ac:dyDescent="0.3">
      <c r="A2" s="12" t="s">
        <v>32</v>
      </c>
    </row>
    <row r="3" spans="1:14" ht="15.6" x14ac:dyDescent="0.3">
      <c r="A3" s="12" t="s">
        <v>47</v>
      </c>
    </row>
    <row r="4" spans="1:14" ht="15.6" x14ac:dyDescent="0.3">
      <c r="A4" s="12" t="s">
        <v>59</v>
      </c>
    </row>
    <row r="5" spans="1:14" x14ac:dyDescent="0.3">
      <c r="A5" s="16" t="str">
        <f>HYPERLINK("#'Table of contents'!A8",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27932</v>
      </c>
      <c r="C8" s="1">
        <v>28296</v>
      </c>
      <c r="D8" s="1">
        <v>29104</v>
      </c>
      <c r="E8" s="1">
        <v>29595</v>
      </c>
      <c r="F8" s="1">
        <v>29919</v>
      </c>
      <c r="G8" s="1">
        <v>29818</v>
      </c>
      <c r="H8" s="1">
        <v>30155</v>
      </c>
      <c r="I8" s="1">
        <v>30422</v>
      </c>
      <c r="J8" s="1">
        <v>30559</v>
      </c>
      <c r="K8" s="1">
        <v>31335</v>
      </c>
      <c r="L8" s="1">
        <v>31707</v>
      </c>
      <c r="M8" s="1">
        <v>32431</v>
      </c>
      <c r="N8" s="1">
        <v>33917</v>
      </c>
    </row>
    <row r="9" spans="1:14" x14ac:dyDescent="0.3">
      <c r="A9" s="7" t="s">
        <v>69</v>
      </c>
      <c r="B9" s="1">
        <v>5488</v>
      </c>
      <c r="C9" s="1">
        <v>4967</v>
      </c>
      <c r="D9" s="1">
        <v>4528</v>
      </c>
      <c r="E9" s="1">
        <v>4408</v>
      </c>
      <c r="F9" s="1">
        <v>4494</v>
      </c>
      <c r="G9" s="1">
        <v>4682</v>
      </c>
      <c r="H9" s="1">
        <v>5287</v>
      </c>
      <c r="I9" s="1">
        <v>6051</v>
      </c>
      <c r="J9" s="1">
        <v>7096</v>
      </c>
      <c r="K9" s="1">
        <v>8293</v>
      </c>
      <c r="L9" s="1">
        <v>9436</v>
      </c>
      <c r="M9" s="1">
        <v>10705</v>
      </c>
      <c r="N9" s="1">
        <v>11634</v>
      </c>
    </row>
    <row r="10" spans="1:14" x14ac:dyDescent="0.3">
      <c r="A10" s="7" t="s">
        <v>70</v>
      </c>
      <c r="B10" s="1">
        <v>19863</v>
      </c>
      <c r="C10" s="1">
        <v>20084</v>
      </c>
      <c r="D10" s="1">
        <v>20785</v>
      </c>
      <c r="E10" s="1">
        <v>21036</v>
      </c>
      <c r="F10" s="1">
        <v>21160</v>
      </c>
      <c r="G10" s="1">
        <v>21107</v>
      </c>
      <c r="H10" s="1">
        <v>21742</v>
      </c>
      <c r="I10" s="1">
        <v>22047</v>
      </c>
      <c r="J10" s="1">
        <v>22103</v>
      </c>
      <c r="K10" s="1">
        <v>22510</v>
      </c>
      <c r="L10" s="1">
        <v>22416</v>
      </c>
      <c r="M10" s="1">
        <v>22577</v>
      </c>
      <c r="N10" s="1">
        <v>23227</v>
      </c>
    </row>
    <row r="11" spans="1:14" x14ac:dyDescent="0.3">
      <c r="A11" s="7" t="s">
        <v>71</v>
      </c>
      <c r="B11" s="1">
        <v>6133</v>
      </c>
      <c r="C11" s="1">
        <v>5004</v>
      </c>
      <c r="D11" s="1">
        <v>4425</v>
      </c>
      <c r="E11" s="1">
        <v>4176</v>
      </c>
      <c r="F11" s="1">
        <v>4077</v>
      </c>
      <c r="G11" s="1">
        <v>4244</v>
      </c>
      <c r="H11" s="1">
        <v>5016</v>
      </c>
      <c r="I11" s="1">
        <v>5822</v>
      </c>
      <c r="J11" s="1">
        <v>6863</v>
      </c>
      <c r="K11" s="1">
        <v>7824</v>
      </c>
      <c r="L11" s="1">
        <v>8975</v>
      </c>
      <c r="M11" s="1">
        <v>9887</v>
      </c>
      <c r="N11" s="1">
        <v>10393</v>
      </c>
    </row>
    <row r="12" spans="1:14" x14ac:dyDescent="0.3">
      <c r="A12" s="10" t="s">
        <v>16</v>
      </c>
      <c r="B12" s="5">
        <v>59416</v>
      </c>
      <c r="C12" s="5">
        <v>58351</v>
      </c>
      <c r="D12" s="5">
        <v>58842</v>
      </c>
      <c r="E12" s="5">
        <v>59215</v>
      </c>
      <c r="F12" s="5">
        <v>59650</v>
      </c>
      <c r="G12" s="5">
        <v>59851</v>
      </c>
      <c r="H12" s="5">
        <v>62200</v>
      </c>
      <c r="I12" s="5">
        <v>64342</v>
      </c>
      <c r="J12" s="5">
        <v>66621</v>
      </c>
      <c r="K12" s="5">
        <v>69962</v>
      </c>
      <c r="L12" s="5">
        <v>72534</v>
      </c>
      <c r="M12" s="5">
        <v>75600</v>
      </c>
      <c r="N12" s="5">
        <v>79171</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0.83578695391980895</v>
      </c>
      <c r="C17" s="2">
        <v>0.85067492408983003</v>
      </c>
      <c r="D17" s="2">
        <v>0.865366317792578</v>
      </c>
      <c r="E17" s="2">
        <v>0.87036437961356306</v>
      </c>
      <c r="F17" s="2">
        <v>0.86940981605788503</v>
      </c>
      <c r="G17" s="2">
        <v>0.86428985507246403</v>
      </c>
      <c r="H17" s="2">
        <v>0.85082670278201</v>
      </c>
      <c r="I17" s="2">
        <v>0.83409645491185302</v>
      </c>
      <c r="J17" s="2">
        <v>0.811552250697119</v>
      </c>
      <c r="K17" s="2">
        <v>0.79072877763197702</v>
      </c>
      <c r="L17" s="2">
        <v>0.77065357411953395</v>
      </c>
      <c r="M17" s="2">
        <v>0.75183141691394695</v>
      </c>
      <c r="N17" s="2">
        <v>0.74459397159228102</v>
      </c>
    </row>
    <row r="18" spans="1:15" x14ac:dyDescent="0.3">
      <c r="A18" s="8" t="s">
        <v>69</v>
      </c>
      <c r="B18" s="2">
        <v>0.16421304608019099</v>
      </c>
      <c r="C18" s="2">
        <v>0.14932507591017</v>
      </c>
      <c r="D18" s="2">
        <v>0.134633682207422</v>
      </c>
      <c r="E18" s="2">
        <v>0.129635620386437</v>
      </c>
      <c r="F18" s="2">
        <v>0.130590183942115</v>
      </c>
      <c r="G18" s="2">
        <v>0.135710144927536</v>
      </c>
      <c r="H18" s="2">
        <v>0.14917329721799</v>
      </c>
      <c r="I18" s="2">
        <v>0.165903545088147</v>
      </c>
      <c r="J18" s="2">
        <v>0.188447749302881</v>
      </c>
      <c r="K18" s="2">
        <v>0.20927122236802301</v>
      </c>
      <c r="L18" s="2">
        <v>0.229346425880466</v>
      </c>
      <c r="M18" s="2">
        <v>0.248168583086053</v>
      </c>
      <c r="N18" s="2">
        <v>0.25540602840771898</v>
      </c>
    </row>
    <row r="19" spans="1:15" x14ac:dyDescent="0.3">
      <c r="A19" s="8" t="s">
        <v>70</v>
      </c>
      <c r="B19" s="2">
        <v>0.76407908909062905</v>
      </c>
      <c r="C19" s="2">
        <v>0.80054209183673497</v>
      </c>
      <c r="D19" s="2">
        <v>0.82447441491471596</v>
      </c>
      <c r="E19" s="2">
        <v>0.83436458829129001</v>
      </c>
      <c r="F19" s="2">
        <v>0.83845147996988501</v>
      </c>
      <c r="G19" s="2">
        <v>0.83259043035777702</v>
      </c>
      <c r="H19" s="2">
        <v>0.812542043501009</v>
      </c>
      <c r="I19" s="2">
        <v>0.79109404714916198</v>
      </c>
      <c r="J19" s="2">
        <v>0.76306704412069304</v>
      </c>
      <c r="K19" s="2">
        <v>0.74207160282191598</v>
      </c>
      <c r="L19" s="2">
        <v>0.71409002580357395</v>
      </c>
      <c r="M19" s="2">
        <v>0.69544726466239504</v>
      </c>
      <c r="N19" s="2">
        <v>0.69086853063652598</v>
      </c>
    </row>
    <row r="20" spans="1:15" x14ac:dyDescent="0.3">
      <c r="A20" s="8" t="s">
        <v>71</v>
      </c>
      <c r="B20" s="2">
        <v>0.23592091090937101</v>
      </c>
      <c r="C20" s="2">
        <v>0.199457908163265</v>
      </c>
      <c r="D20" s="2">
        <v>0.17552558508528401</v>
      </c>
      <c r="E20" s="2">
        <v>0.16563541170870999</v>
      </c>
      <c r="F20" s="2">
        <v>0.16154852003011499</v>
      </c>
      <c r="G20" s="2">
        <v>0.16740956964222301</v>
      </c>
      <c r="H20" s="2">
        <v>0.187457956498991</v>
      </c>
      <c r="I20" s="2">
        <v>0.20890595285083799</v>
      </c>
      <c r="J20" s="2">
        <v>0.23693295587930699</v>
      </c>
      <c r="K20" s="2">
        <v>0.25792839717808402</v>
      </c>
      <c r="L20" s="2">
        <v>0.285909974196426</v>
      </c>
      <c r="M20" s="2">
        <v>0.30455273533760502</v>
      </c>
      <c r="N20" s="2">
        <v>0.30913146936347402</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1.3031648288701099E-2</v>
      </c>
      <c r="C25" s="2">
        <v>2.8555272830081999E-2</v>
      </c>
      <c r="D25" s="2">
        <v>1.6870533260032999E-2</v>
      </c>
      <c r="E25" s="2">
        <v>1.09477952356817E-2</v>
      </c>
      <c r="F25" s="2">
        <v>-3.37578127611217E-3</v>
      </c>
      <c r="G25" s="2">
        <v>1.1301898182306E-2</v>
      </c>
      <c r="H25" s="2">
        <v>8.8542530260321706E-3</v>
      </c>
      <c r="I25" s="2">
        <v>4.5033199658142103E-3</v>
      </c>
      <c r="J25" s="2">
        <v>2.5393501096240102E-2</v>
      </c>
      <c r="K25" s="2">
        <v>1.1871708951651501E-2</v>
      </c>
      <c r="L25" s="2">
        <v>2.28340744945911E-2</v>
      </c>
      <c r="M25" s="2">
        <v>4.5820357065770402E-2</v>
      </c>
      <c r="N25" s="3">
        <v>0.109885794692235</v>
      </c>
      <c r="O25" s="3">
        <v>0.21427037090075901</v>
      </c>
    </row>
    <row r="26" spans="1:15" x14ac:dyDescent="0.3">
      <c r="A26" s="8" t="s">
        <v>69</v>
      </c>
      <c r="B26" s="2">
        <v>-9.49344023323615E-2</v>
      </c>
      <c r="C26" s="2">
        <v>-8.8383329977853795E-2</v>
      </c>
      <c r="D26" s="2">
        <v>-2.6501766784452301E-2</v>
      </c>
      <c r="E26" s="2">
        <v>1.9509981851179699E-2</v>
      </c>
      <c r="F26" s="2">
        <v>4.1833555852247399E-2</v>
      </c>
      <c r="G26" s="2">
        <v>0.129218282785135</v>
      </c>
      <c r="H26" s="2">
        <v>0.14450539058067</v>
      </c>
      <c r="I26" s="2">
        <v>0.172698727483061</v>
      </c>
      <c r="J26" s="2">
        <v>0.16868658399098099</v>
      </c>
      <c r="K26" s="2">
        <v>0.137827083082117</v>
      </c>
      <c r="L26" s="2">
        <v>0.13448495125053</v>
      </c>
      <c r="M26" s="2">
        <v>8.6781877627277001E-2</v>
      </c>
      <c r="N26" s="3">
        <v>0.63951521984216497</v>
      </c>
      <c r="O26" s="3">
        <v>1.11989795918367</v>
      </c>
    </row>
    <row r="27" spans="1:15" x14ac:dyDescent="0.3">
      <c r="A27" s="8" t="s">
        <v>70</v>
      </c>
      <c r="B27" s="2">
        <v>1.11262145698032E-2</v>
      </c>
      <c r="C27" s="2">
        <v>3.49034056960765E-2</v>
      </c>
      <c r="D27" s="2">
        <v>1.20760163579504E-2</v>
      </c>
      <c r="E27" s="2">
        <v>5.8946567788553004E-3</v>
      </c>
      <c r="F27" s="2">
        <v>-2.5047258979206E-3</v>
      </c>
      <c r="G27" s="2">
        <v>3.0084805988534601E-2</v>
      </c>
      <c r="H27" s="2">
        <v>1.40281482844265E-2</v>
      </c>
      <c r="I27" s="2">
        <v>2.54002812173992E-3</v>
      </c>
      <c r="J27" s="2">
        <v>1.8413789983260199E-2</v>
      </c>
      <c r="K27" s="2">
        <v>-4.1759218125277699E-3</v>
      </c>
      <c r="L27" s="2">
        <v>7.1823697359029298E-3</v>
      </c>
      <c r="M27" s="2">
        <v>2.87903618727023E-2</v>
      </c>
      <c r="N27" s="3">
        <v>5.0852825408315601E-2</v>
      </c>
      <c r="O27" s="3">
        <v>0.16936011680008101</v>
      </c>
    </row>
    <row r="28" spans="1:15" x14ac:dyDescent="0.3">
      <c r="A28" s="8" t="s">
        <v>71</v>
      </c>
      <c r="B28" s="2">
        <v>-0.18408609163541501</v>
      </c>
      <c r="C28" s="2">
        <v>-0.115707434052758</v>
      </c>
      <c r="D28" s="2">
        <v>-5.6271186440678002E-2</v>
      </c>
      <c r="E28" s="2">
        <v>-2.3706896551724099E-2</v>
      </c>
      <c r="F28" s="2">
        <v>4.09614912926171E-2</v>
      </c>
      <c r="G28" s="2">
        <v>0.181903864278982</v>
      </c>
      <c r="H28" s="2">
        <v>0.16068580542264799</v>
      </c>
      <c r="I28" s="2">
        <v>0.17880453452421799</v>
      </c>
      <c r="J28" s="2">
        <v>0.14002622759726099</v>
      </c>
      <c r="K28" s="2">
        <v>0.14711145194274</v>
      </c>
      <c r="L28" s="2">
        <v>0.101615598885794</v>
      </c>
      <c r="M28" s="2">
        <v>5.1178314959037102E-2</v>
      </c>
      <c r="N28" s="3">
        <v>0.51435232405653497</v>
      </c>
      <c r="O28" s="3">
        <v>0.69460296755258399</v>
      </c>
    </row>
    <row r="29" spans="1:15" x14ac:dyDescent="0.3">
      <c r="A29" s="11" t="s">
        <v>16</v>
      </c>
      <c r="B29" s="3">
        <v>-1.79244647906288E-2</v>
      </c>
      <c r="C29" s="3">
        <v>8.4145944371133308E-3</v>
      </c>
      <c r="D29" s="3">
        <v>6.3390095510009901E-3</v>
      </c>
      <c r="E29" s="3">
        <v>7.3461116271215099E-3</v>
      </c>
      <c r="F29" s="3">
        <v>3.3696563285834E-3</v>
      </c>
      <c r="G29" s="3">
        <v>3.9247464536933403E-2</v>
      </c>
      <c r="H29" s="3">
        <v>3.4437299035369802E-2</v>
      </c>
      <c r="I29" s="3">
        <v>3.5420098846787498E-2</v>
      </c>
      <c r="J29" s="3">
        <v>5.0149352306329803E-2</v>
      </c>
      <c r="K29" s="3">
        <v>3.67628140990824E-2</v>
      </c>
      <c r="L29" s="3">
        <v>4.2269832078749299E-2</v>
      </c>
      <c r="M29" s="3">
        <v>4.72354497354497E-2</v>
      </c>
      <c r="N29" s="3">
        <v>0.18837903964215499</v>
      </c>
      <c r="O29" s="3">
        <v>0.33248619900363502</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192</v>
      </c>
    </row>
    <row r="2" spans="1:14" ht="15.6" x14ac:dyDescent="0.3">
      <c r="A2" s="12" t="s">
        <v>188</v>
      </c>
    </row>
    <row r="3" spans="1:14" ht="15.6" x14ac:dyDescent="0.3">
      <c r="A3" s="12" t="s">
        <v>47</v>
      </c>
    </row>
    <row r="4" spans="1:14" ht="15.6" x14ac:dyDescent="0.3">
      <c r="A4" s="12" t="s">
        <v>33</v>
      </c>
    </row>
    <row r="5" spans="1:14" x14ac:dyDescent="0.3">
      <c r="A5" s="16" t="str">
        <f>HYPERLINK("#'Table of contents'!A80",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916</v>
      </c>
      <c r="C8" s="1">
        <v>913</v>
      </c>
      <c r="D8" s="1">
        <v>905</v>
      </c>
      <c r="E8" s="1">
        <v>867</v>
      </c>
      <c r="F8" s="1">
        <v>837</v>
      </c>
      <c r="G8" s="1">
        <v>748</v>
      </c>
      <c r="H8" s="1">
        <v>735</v>
      </c>
      <c r="I8" s="1">
        <v>667</v>
      </c>
      <c r="J8" s="1">
        <v>655</v>
      </c>
      <c r="K8" s="1">
        <v>631</v>
      </c>
      <c r="L8" s="1">
        <v>633</v>
      </c>
      <c r="M8" s="1">
        <v>631</v>
      </c>
      <c r="N8" s="1">
        <v>669</v>
      </c>
    </row>
    <row r="9" spans="1:14" x14ac:dyDescent="0.3">
      <c r="A9" s="7" t="s">
        <v>61</v>
      </c>
      <c r="B9" s="1">
        <v>1548</v>
      </c>
      <c r="C9" s="1">
        <v>1574</v>
      </c>
      <c r="D9" s="1">
        <v>1684</v>
      </c>
      <c r="E9" s="1">
        <v>1783</v>
      </c>
      <c r="F9" s="1">
        <v>1855</v>
      </c>
      <c r="G9" s="1">
        <v>1959</v>
      </c>
      <c r="H9" s="1">
        <v>2021</v>
      </c>
      <c r="I9" s="1">
        <v>2053</v>
      </c>
      <c r="J9" s="1">
        <v>2123</v>
      </c>
      <c r="K9" s="1">
        <v>2178</v>
      </c>
      <c r="L9" s="1">
        <v>2191</v>
      </c>
      <c r="M9" s="1">
        <v>2264</v>
      </c>
      <c r="N9" s="1">
        <v>2356</v>
      </c>
    </row>
    <row r="10" spans="1:14" x14ac:dyDescent="0.3">
      <c r="A10" s="7" t="s">
        <v>62</v>
      </c>
      <c r="B10" s="1">
        <v>161</v>
      </c>
      <c r="C10" s="1">
        <v>155</v>
      </c>
      <c r="D10" s="1">
        <v>164</v>
      </c>
      <c r="E10" s="1">
        <v>164</v>
      </c>
      <c r="F10" s="1">
        <v>168</v>
      </c>
      <c r="G10" s="1">
        <v>187</v>
      </c>
      <c r="H10" s="1">
        <v>200</v>
      </c>
      <c r="I10" s="1">
        <v>231</v>
      </c>
      <c r="J10" s="1">
        <v>247</v>
      </c>
      <c r="K10" s="1">
        <v>261</v>
      </c>
      <c r="L10" s="1">
        <v>270</v>
      </c>
      <c r="M10" s="1">
        <v>330</v>
      </c>
      <c r="N10" s="1">
        <v>367</v>
      </c>
    </row>
    <row r="11" spans="1:14" x14ac:dyDescent="0.3">
      <c r="A11" s="7" t="s">
        <v>63</v>
      </c>
      <c r="B11" s="1">
        <v>229</v>
      </c>
      <c r="C11" s="1">
        <v>229</v>
      </c>
      <c r="D11" s="1">
        <v>240</v>
      </c>
      <c r="E11" s="1">
        <v>237</v>
      </c>
      <c r="F11" s="1">
        <v>240</v>
      </c>
      <c r="G11" s="1">
        <v>254</v>
      </c>
      <c r="H11" s="1">
        <v>264</v>
      </c>
      <c r="I11" s="1">
        <v>247</v>
      </c>
      <c r="J11" s="1">
        <v>232</v>
      </c>
      <c r="K11" s="1">
        <v>224</v>
      </c>
      <c r="L11" s="1">
        <v>218</v>
      </c>
      <c r="M11" s="1">
        <v>182</v>
      </c>
      <c r="N11" s="1">
        <v>172</v>
      </c>
    </row>
    <row r="12" spans="1:14" x14ac:dyDescent="0.3">
      <c r="A12" s="7" t="s">
        <v>64</v>
      </c>
      <c r="B12" s="1">
        <v>682</v>
      </c>
      <c r="C12" s="1">
        <v>565</v>
      </c>
      <c r="D12" s="1">
        <v>536</v>
      </c>
      <c r="E12" s="1">
        <v>520</v>
      </c>
      <c r="F12" s="1">
        <v>510</v>
      </c>
      <c r="G12" s="1">
        <v>503</v>
      </c>
      <c r="H12" s="1">
        <v>553</v>
      </c>
      <c r="I12" s="1">
        <v>595</v>
      </c>
      <c r="J12" s="1">
        <v>669</v>
      </c>
      <c r="K12" s="1">
        <v>707</v>
      </c>
      <c r="L12" s="1">
        <v>754</v>
      </c>
      <c r="M12" s="1">
        <v>810</v>
      </c>
      <c r="N12" s="1">
        <v>815</v>
      </c>
    </row>
    <row r="13" spans="1:14" x14ac:dyDescent="0.3">
      <c r="A13" s="7" t="s">
        <v>65</v>
      </c>
      <c r="B13" s="1">
        <v>108</v>
      </c>
      <c r="C13" s="1">
        <v>116</v>
      </c>
      <c r="D13" s="1">
        <v>111</v>
      </c>
      <c r="E13" s="1">
        <v>96</v>
      </c>
      <c r="F13" s="1">
        <v>109</v>
      </c>
      <c r="G13" s="1">
        <v>98</v>
      </c>
      <c r="H13" s="1">
        <v>97</v>
      </c>
      <c r="I13" s="1">
        <v>88</v>
      </c>
      <c r="J13" s="1">
        <v>87</v>
      </c>
      <c r="K13" s="1">
        <v>87</v>
      </c>
      <c r="L13" s="1">
        <v>113</v>
      </c>
      <c r="M13" s="1">
        <v>154</v>
      </c>
      <c r="N13" s="1">
        <v>174</v>
      </c>
    </row>
    <row r="14" spans="1:14" x14ac:dyDescent="0.3">
      <c r="A14" s="10" t="s">
        <v>16</v>
      </c>
      <c r="B14" s="5">
        <v>3644</v>
      </c>
      <c r="C14" s="5">
        <v>3552</v>
      </c>
      <c r="D14" s="5">
        <v>3640</v>
      </c>
      <c r="E14" s="5">
        <v>3667</v>
      </c>
      <c r="F14" s="5">
        <v>3719</v>
      </c>
      <c r="G14" s="5">
        <v>3749</v>
      </c>
      <c r="H14" s="5">
        <v>3870</v>
      </c>
      <c r="I14" s="5">
        <v>3881</v>
      </c>
      <c r="J14" s="5">
        <v>4013</v>
      </c>
      <c r="K14" s="5">
        <v>4088</v>
      </c>
      <c r="L14" s="5">
        <v>4179</v>
      </c>
      <c r="M14" s="5">
        <v>4371</v>
      </c>
      <c r="N14" s="5">
        <v>4553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0.34895238095238101</v>
      </c>
      <c r="C19" s="2">
        <v>0.34557153671460999</v>
      </c>
      <c r="D19" s="2">
        <v>0.32873229204504201</v>
      </c>
      <c r="E19" s="2">
        <v>0.30810234541577802</v>
      </c>
      <c r="F19" s="2">
        <v>0.292657342657343</v>
      </c>
      <c r="G19" s="2">
        <v>0.25846579129232899</v>
      </c>
      <c r="H19" s="2">
        <v>0.24864682002706401</v>
      </c>
      <c r="I19" s="2">
        <v>0.22602507624534099</v>
      </c>
      <c r="J19" s="2">
        <v>0.216528925619835</v>
      </c>
      <c r="K19" s="2">
        <v>0.20553745928338801</v>
      </c>
      <c r="L19" s="2">
        <v>0.20458952811893999</v>
      </c>
      <c r="M19" s="2">
        <v>0.19565891472868199</v>
      </c>
      <c r="N19" s="2">
        <v>0.19722877358490601</v>
      </c>
    </row>
    <row r="20" spans="1:15" x14ac:dyDescent="0.3">
      <c r="A20" s="8" t="s">
        <v>61</v>
      </c>
      <c r="B20" s="2">
        <v>0.58971428571428597</v>
      </c>
      <c r="C20" s="2">
        <v>0.59576078728236204</v>
      </c>
      <c r="D20" s="2">
        <v>0.61169633127497303</v>
      </c>
      <c r="E20" s="2">
        <v>0.63361762615493999</v>
      </c>
      <c r="F20" s="2">
        <v>0.64860139860139898</v>
      </c>
      <c r="G20" s="2">
        <v>0.67691776088458899</v>
      </c>
      <c r="H20" s="2">
        <v>0.68369418132611604</v>
      </c>
      <c r="I20" s="2">
        <v>0.69569637411047103</v>
      </c>
      <c r="J20" s="2">
        <v>0.70181818181818201</v>
      </c>
      <c r="K20" s="2">
        <v>0.70944625407166095</v>
      </c>
      <c r="L20" s="2">
        <v>0.70814479638009098</v>
      </c>
      <c r="M20" s="2">
        <v>0.702015503875969</v>
      </c>
      <c r="N20" s="2">
        <v>0.69457547169811296</v>
      </c>
    </row>
    <row r="21" spans="1:15" x14ac:dyDescent="0.3">
      <c r="A21" s="8" t="s">
        <v>62</v>
      </c>
      <c r="B21" s="2">
        <v>6.1333333333333302E-2</v>
      </c>
      <c r="C21" s="2">
        <v>5.8667676003028003E-2</v>
      </c>
      <c r="D21" s="2">
        <v>5.9571376679985501E-2</v>
      </c>
      <c r="E21" s="2">
        <v>5.8280028429282198E-2</v>
      </c>
      <c r="F21" s="2">
        <v>5.8741258741258698E-2</v>
      </c>
      <c r="G21" s="2">
        <v>6.4616447823082193E-2</v>
      </c>
      <c r="H21" s="2">
        <v>6.7658998646819998E-2</v>
      </c>
      <c r="I21" s="2">
        <v>7.82785496441884E-2</v>
      </c>
      <c r="J21" s="2">
        <v>8.1652892561983506E-2</v>
      </c>
      <c r="K21" s="2">
        <v>8.5016286644951103E-2</v>
      </c>
      <c r="L21" s="2">
        <v>8.72656755009696E-2</v>
      </c>
      <c r="M21" s="2">
        <v>0.102325581395349</v>
      </c>
      <c r="N21" s="2">
        <v>0.10819575471698099</v>
      </c>
    </row>
    <row r="22" spans="1:15" x14ac:dyDescent="0.3">
      <c r="A22" s="8" t="s">
        <v>63</v>
      </c>
      <c r="B22" s="2">
        <v>0.22473012757605501</v>
      </c>
      <c r="C22" s="2">
        <v>0.25164835164835198</v>
      </c>
      <c r="D22" s="2">
        <v>0.27057497181510698</v>
      </c>
      <c r="E22" s="2">
        <v>0.277842907385698</v>
      </c>
      <c r="F22" s="2">
        <v>0.27939464493597199</v>
      </c>
      <c r="G22" s="2">
        <v>0.29707602339181299</v>
      </c>
      <c r="H22" s="2">
        <v>0.28884026258205697</v>
      </c>
      <c r="I22" s="2">
        <v>0.26559139784946201</v>
      </c>
      <c r="J22" s="2">
        <v>0.23481781376518199</v>
      </c>
      <c r="K22" s="2">
        <v>0.22003929273084499</v>
      </c>
      <c r="L22" s="2">
        <v>0.20092165898617501</v>
      </c>
      <c r="M22" s="2">
        <v>0.158813263525305</v>
      </c>
      <c r="N22" s="2">
        <v>0.148148148148148</v>
      </c>
    </row>
    <row r="23" spans="1:15" x14ac:dyDescent="0.3">
      <c r="A23" s="8" t="s">
        <v>64</v>
      </c>
      <c r="B23" s="2">
        <v>0.66928361138370995</v>
      </c>
      <c r="C23" s="2">
        <v>0.620879120879121</v>
      </c>
      <c r="D23" s="2">
        <v>0.60428410372040597</v>
      </c>
      <c r="E23" s="2">
        <v>0.60961313012895701</v>
      </c>
      <c r="F23" s="2">
        <v>0.59371362048894105</v>
      </c>
      <c r="G23" s="2">
        <v>0.588304093567251</v>
      </c>
      <c r="H23" s="2">
        <v>0.60503282275711201</v>
      </c>
      <c r="I23" s="2">
        <v>0.63978494623655902</v>
      </c>
      <c r="J23" s="2">
        <v>0.67712550607287403</v>
      </c>
      <c r="K23" s="2">
        <v>0.69449901768172895</v>
      </c>
      <c r="L23" s="2">
        <v>0.69493087557603705</v>
      </c>
      <c r="M23" s="2">
        <v>0.706806282722513</v>
      </c>
      <c r="N23" s="2">
        <v>0.70198105081826001</v>
      </c>
    </row>
    <row r="24" spans="1:15" x14ac:dyDescent="0.3">
      <c r="A24" s="8" t="s">
        <v>65</v>
      </c>
      <c r="B24" s="2">
        <v>0.10598626104023599</v>
      </c>
      <c r="C24" s="2">
        <v>0.12747252747252699</v>
      </c>
      <c r="D24" s="2">
        <v>0.12514092446448699</v>
      </c>
      <c r="E24" s="2">
        <v>0.112543962485346</v>
      </c>
      <c r="F24" s="2">
        <v>0.12689173457508701</v>
      </c>
      <c r="G24" s="2">
        <v>0.114619883040936</v>
      </c>
      <c r="H24" s="2">
        <v>0.106126914660832</v>
      </c>
      <c r="I24" s="2">
        <v>9.4623655913978505E-2</v>
      </c>
      <c r="J24" s="2">
        <v>8.8056680161943304E-2</v>
      </c>
      <c r="K24" s="2">
        <v>8.5461689587426296E-2</v>
      </c>
      <c r="L24" s="2">
        <v>0.10414746543778799</v>
      </c>
      <c r="M24" s="2">
        <v>0.13438045375218099</v>
      </c>
      <c r="N24" s="2">
        <v>0.14987080103359199</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-3.2751091703056802E-3</v>
      </c>
      <c r="C29" s="2">
        <v>-8.7623220153340599E-3</v>
      </c>
      <c r="D29" s="2">
        <v>-4.1988950276243102E-2</v>
      </c>
      <c r="E29" s="2">
        <v>-3.4602076124567498E-2</v>
      </c>
      <c r="F29" s="2">
        <v>-0.106332138590203</v>
      </c>
      <c r="G29" s="2">
        <v>-1.7379679144384999E-2</v>
      </c>
      <c r="H29" s="2">
        <v>-9.2517006802721097E-2</v>
      </c>
      <c r="I29" s="2">
        <v>-1.7991004497751099E-2</v>
      </c>
      <c r="J29" s="2">
        <v>-3.6641221374045803E-2</v>
      </c>
      <c r="K29" s="2">
        <v>3.1695721077654501E-3</v>
      </c>
      <c r="L29" s="2">
        <v>-3.1595576619273301E-3</v>
      </c>
      <c r="M29" s="2">
        <v>6.0221870047543598E-2</v>
      </c>
      <c r="N29" s="3">
        <v>2.13740458015267E-2</v>
      </c>
      <c r="O29" s="3">
        <v>-0.269650655021834</v>
      </c>
    </row>
    <row r="30" spans="1:15" x14ac:dyDescent="0.3">
      <c r="A30" s="8" t="s">
        <v>61</v>
      </c>
      <c r="B30" s="2">
        <v>1.6795865633074902E-2</v>
      </c>
      <c r="C30" s="2">
        <v>6.9885641677255403E-2</v>
      </c>
      <c r="D30" s="2">
        <v>5.8788598574821903E-2</v>
      </c>
      <c r="E30" s="2">
        <v>4.0381379697139702E-2</v>
      </c>
      <c r="F30" s="2">
        <v>5.6064690026954203E-2</v>
      </c>
      <c r="G30" s="2">
        <v>3.1648800408371598E-2</v>
      </c>
      <c r="H30" s="2">
        <v>1.5833745670460201E-2</v>
      </c>
      <c r="I30" s="2">
        <v>3.40964442279591E-2</v>
      </c>
      <c r="J30" s="2">
        <v>2.59067357512953E-2</v>
      </c>
      <c r="K30" s="2">
        <v>5.9687786960514197E-3</v>
      </c>
      <c r="L30" s="2">
        <v>3.3318119580100398E-2</v>
      </c>
      <c r="M30" s="2">
        <v>4.0636042402826901E-2</v>
      </c>
      <c r="N30" s="3">
        <v>0.109750353273669</v>
      </c>
      <c r="O30" s="3">
        <v>0.52196382428940602</v>
      </c>
    </row>
    <row r="31" spans="1:15" x14ac:dyDescent="0.3">
      <c r="A31" s="8" t="s">
        <v>62</v>
      </c>
      <c r="B31" s="2">
        <v>-3.7267080745341602E-2</v>
      </c>
      <c r="C31" s="2">
        <v>5.8064516129032302E-2</v>
      </c>
      <c r="D31" s="2">
        <v>0</v>
      </c>
      <c r="E31" s="2">
        <v>2.4390243902439001E-2</v>
      </c>
      <c r="F31" s="2">
        <v>0.113095238095238</v>
      </c>
      <c r="G31" s="2">
        <v>6.9518716577540093E-2</v>
      </c>
      <c r="H31" s="2">
        <v>0.155</v>
      </c>
      <c r="I31" s="2">
        <v>6.9264069264069306E-2</v>
      </c>
      <c r="J31" s="2">
        <v>5.6680161943319797E-2</v>
      </c>
      <c r="K31" s="2">
        <v>3.4482758620689703E-2</v>
      </c>
      <c r="L31" s="2">
        <v>0.22222222222222199</v>
      </c>
      <c r="M31" s="2">
        <v>0.112121212121212</v>
      </c>
      <c r="N31" s="3">
        <v>0.48582995951417002</v>
      </c>
      <c r="O31" s="3">
        <v>1.2795031055900601</v>
      </c>
    </row>
    <row r="32" spans="1:15" x14ac:dyDescent="0.3">
      <c r="A32" s="8" t="s">
        <v>63</v>
      </c>
      <c r="B32" s="2">
        <v>0</v>
      </c>
      <c r="C32" s="2">
        <v>4.8034934497816602E-2</v>
      </c>
      <c r="D32" s="2">
        <v>-1.2500000000000001E-2</v>
      </c>
      <c r="E32" s="2">
        <v>1.26582278481013E-2</v>
      </c>
      <c r="F32" s="2">
        <v>5.83333333333333E-2</v>
      </c>
      <c r="G32" s="2">
        <v>3.9370078740157501E-2</v>
      </c>
      <c r="H32" s="2">
        <v>-6.4393939393939406E-2</v>
      </c>
      <c r="I32" s="2">
        <v>-6.0728744939271301E-2</v>
      </c>
      <c r="J32" s="2">
        <v>-3.4482758620689703E-2</v>
      </c>
      <c r="K32" s="2">
        <v>-2.6785714285714302E-2</v>
      </c>
      <c r="L32" s="2">
        <v>-0.16513761467889901</v>
      </c>
      <c r="M32" s="2">
        <v>-5.4945054945054903E-2</v>
      </c>
      <c r="N32" s="3">
        <v>-0.25862068965517199</v>
      </c>
      <c r="O32" s="3">
        <v>-0.24890829694323099</v>
      </c>
    </row>
    <row r="33" spans="1:15" x14ac:dyDescent="0.3">
      <c r="A33" s="8" t="s">
        <v>64</v>
      </c>
      <c r="B33" s="2">
        <v>-0.171554252199413</v>
      </c>
      <c r="C33" s="2">
        <v>-5.1327433628318597E-2</v>
      </c>
      <c r="D33" s="2">
        <v>-2.9850746268656699E-2</v>
      </c>
      <c r="E33" s="2">
        <v>-1.9230769230769201E-2</v>
      </c>
      <c r="F33" s="2">
        <v>-1.37254901960784E-2</v>
      </c>
      <c r="G33" s="2">
        <v>9.9403578528827002E-2</v>
      </c>
      <c r="H33" s="2">
        <v>7.5949367088607597E-2</v>
      </c>
      <c r="I33" s="2">
        <v>0.12436974789916</v>
      </c>
      <c r="J33" s="2">
        <v>5.6801195814648701E-2</v>
      </c>
      <c r="K33" s="2">
        <v>6.6478076379066497E-2</v>
      </c>
      <c r="L33" s="2">
        <v>7.4270557029177703E-2</v>
      </c>
      <c r="M33" s="2">
        <v>6.17283950617284E-3</v>
      </c>
      <c r="N33" s="3">
        <v>0.21823617339312401</v>
      </c>
      <c r="O33" s="3">
        <v>0.19501466275659801</v>
      </c>
    </row>
    <row r="34" spans="1:15" x14ac:dyDescent="0.3">
      <c r="A34" s="8" t="s">
        <v>65</v>
      </c>
      <c r="B34" s="2">
        <v>7.4074074074074098E-2</v>
      </c>
      <c r="C34" s="2">
        <v>-4.31034482758621E-2</v>
      </c>
      <c r="D34" s="2">
        <v>-0.135135135135135</v>
      </c>
      <c r="E34" s="2">
        <v>0.13541666666666699</v>
      </c>
      <c r="F34" s="2">
        <v>-0.100917431192661</v>
      </c>
      <c r="G34" s="2">
        <v>-1.02040816326531E-2</v>
      </c>
      <c r="H34" s="2">
        <v>-9.2783505154639206E-2</v>
      </c>
      <c r="I34" s="2">
        <v>-1.13636363636364E-2</v>
      </c>
      <c r="J34" s="2">
        <v>0</v>
      </c>
      <c r="K34" s="2">
        <v>0.29885057471264398</v>
      </c>
      <c r="L34" s="2">
        <v>0.36283185840707999</v>
      </c>
      <c r="M34" s="2">
        <v>0.12987012987013</v>
      </c>
      <c r="N34" s="3">
        <v>1</v>
      </c>
      <c r="O34" s="3">
        <v>0.61111111111111105</v>
      </c>
    </row>
    <row r="35" spans="1:15" x14ac:dyDescent="0.3">
      <c r="A35" s="11" t="s">
        <v>16</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2.22602739726027E-2</v>
      </c>
      <c r="L35" s="3">
        <v>4.5944005743000699E-2</v>
      </c>
      <c r="M35" s="3">
        <v>4.1638069091741003E-2</v>
      </c>
      <c r="N35" s="3">
        <v>0.134562671318216</v>
      </c>
      <c r="O35" s="3">
        <v>0.249451152579583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193</v>
      </c>
    </row>
    <row r="2" spans="1:14" ht="15.6" x14ac:dyDescent="0.3">
      <c r="A2" s="12" t="s">
        <v>188</v>
      </c>
    </row>
    <row r="3" spans="1:14" ht="15.6" x14ac:dyDescent="0.3">
      <c r="A3" s="12" t="s">
        <v>47</v>
      </c>
    </row>
    <row r="4" spans="1:14" ht="15.6" x14ac:dyDescent="0.3">
      <c r="A4" s="12" t="s">
        <v>59</v>
      </c>
    </row>
    <row r="5" spans="1:14" x14ac:dyDescent="0.3">
      <c r="A5" s="16" t="str">
        <f>HYPERLINK("#'Table of contents'!A81",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1978</v>
      </c>
      <c r="C8" s="1">
        <v>2037</v>
      </c>
      <c r="D8" s="1">
        <v>2173</v>
      </c>
      <c r="E8" s="1">
        <v>2264</v>
      </c>
      <c r="F8" s="1">
        <v>2381</v>
      </c>
      <c r="G8" s="1">
        <v>2404</v>
      </c>
      <c r="H8" s="1">
        <v>2433</v>
      </c>
      <c r="I8" s="1">
        <v>2395</v>
      </c>
      <c r="J8" s="1">
        <v>2389</v>
      </c>
      <c r="K8" s="1">
        <v>2414</v>
      </c>
      <c r="L8" s="1">
        <v>2404</v>
      </c>
      <c r="M8" s="1">
        <v>2400</v>
      </c>
      <c r="N8" s="1">
        <v>2487</v>
      </c>
    </row>
    <row r="9" spans="1:14" x14ac:dyDescent="0.3">
      <c r="A9" s="7" t="s">
        <v>69</v>
      </c>
      <c r="B9" s="1">
        <v>647</v>
      </c>
      <c r="C9" s="1">
        <v>605</v>
      </c>
      <c r="D9" s="1">
        <v>580</v>
      </c>
      <c r="E9" s="1">
        <v>550</v>
      </c>
      <c r="F9" s="1">
        <v>479</v>
      </c>
      <c r="G9" s="1">
        <v>490</v>
      </c>
      <c r="H9" s="1">
        <v>523</v>
      </c>
      <c r="I9" s="1">
        <v>556</v>
      </c>
      <c r="J9" s="1">
        <v>636</v>
      </c>
      <c r="K9" s="1">
        <v>656</v>
      </c>
      <c r="L9" s="1">
        <v>690</v>
      </c>
      <c r="M9" s="1">
        <v>825</v>
      </c>
      <c r="N9" s="1">
        <v>905</v>
      </c>
    </row>
    <row r="10" spans="1:14" x14ac:dyDescent="0.3">
      <c r="A10" s="7" t="s">
        <v>70</v>
      </c>
      <c r="B10" s="1">
        <v>554</v>
      </c>
      <c r="C10" s="1">
        <v>561</v>
      </c>
      <c r="D10" s="1">
        <v>602</v>
      </c>
      <c r="E10" s="1">
        <v>610</v>
      </c>
      <c r="F10" s="1">
        <v>631</v>
      </c>
      <c r="G10" s="1">
        <v>646</v>
      </c>
      <c r="H10" s="1">
        <v>688</v>
      </c>
      <c r="I10" s="1">
        <v>695</v>
      </c>
      <c r="J10" s="1">
        <v>698</v>
      </c>
      <c r="K10" s="1">
        <v>720</v>
      </c>
      <c r="L10" s="1">
        <v>720</v>
      </c>
      <c r="M10" s="1">
        <v>708</v>
      </c>
      <c r="N10" s="1">
        <v>701</v>
      </c>
    </row>
    <row r="11" spans="1:14" x14ac:dyDescent="0.3">
      <c r="A11" s="7" t="s">
        <v>71</v>
      </c>
      <c r="B11" s="1">
        <v>465</v>
      </c>
      <c r="C11" s="1">
        <v>349</v>
      </c>
      <c r="D11" s="1">
        <v>285</v>
      </c>
      <c r="E11" s="1">
        <v>243</v>
      </c>
      <c r="F11" s="1">
        <v>228</v>
      </c>
      <c r="G11" s="1">
        <v>209</v>
      </c>
      <c r="H11" s="1">
        <v>226</v>
      </c>
      <c r="I11" s="1">
        <v>235</v>
      </c>
      <c r="J11" s="1">
        <v>290</v>
      </c>
      <c r="K11" s="1">
        <v>298</v>
      </c>
      <c r="L11" s="1">
        <v>365</v>
      </c>
      <c r="M11" s="1">
        <v>438</v>
      </c>
      <c r="N11" s="1">
        <v>460</v>
      </c>
    </row>
    <row r="12" spans="1:14" x14ac:dyDescent="0.3">
      <c r="A12" s="10" t="s">
        <v>16</v>
      </c>
      <c r="B12" s="5">
        <v>3644</v>
      </c>
      <c r="C12" s="5">
        <v>3552</v>
      </c>
      <c r="D12" s="5">
        <v>3640</v>
      </c>
      <c r="E12" s="5">
        <v>3667</v>
      </c>
      <c r="F12" s="5">
        <v>3719</v>
      </c>
      <c r="G12" s="5">
        <v>3749</v>
      </c>
      <c r="H12" s="5">
        <v>3870</v>
      </c>
      <c r="I12" s="5">
        <v>3881</v>
      </c>
      <c r="J12" s="5">
        <v>4013</v>
      </c>
      <c r="K12" s="5">
        <v>4088</v>
      </c>
      <c r="L12" s="5">
        <v>4179</v>
      </c>
      <c r="M12" s="5">
        <v>4371</v>
      </c>
      <c r="N12" s="5">
        <v>4553</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0.75352380952380904</v>
      </c>
      <c r="C17" s="2">
        <v>0.77100681302043905</v>
      </c>
      <c r="D17" s="2">
        <v>0.78932074100980798</v>
      </c>
      <c r="E17" s="2">
        <v>0.80454868514569999</v>
      </c>
      <c r="F17" s="2">
        <v>0.83251748251748203</v>
      </c>
      <c r="G17" s="2">
        <v>0.830684174153421</v>
      </c>
      <c r="H17" s="2">
        <v>0.82307171853856598</v>
      </c>
      <c r="I17" s="2">
        <v>0.81158929176550298</v>
      </c>
      <c r="J17" s="2">
        <v>0.78975206611570203</v>
      </c>
      <c r="K17" s="2">
        <v>0.78631921824104201</v>
      </c>
      <c r="L17" s="2">
        <v>0.77698771816418899</v>
      </c>
      <c r="M17" s="2">
        <v>0.74418604651162801</v>
      </c>
      <c r="N17" s="2">
        <v>0.73319575471698095</v>
      </c>
    </row>
    <row r="18" spans="1:15" x14ac:dyDescent="0.3">
      <c r="A18" s="8" t="s">
        <v>69</v>
      </c>
      <c r="B18" s="2">
        <v>0.24647619047618999</v>
      </c>
      <c r="C18" s="2">
        <v>0.228993186979561</v>
      </c>
      <c r="D18" s="2">
        <v>0.21067925899019299</v>
      </c>
      <c r="E18" s="2">
        <v>0.19545131485430001</v>
      </c>
      <c r="F18" s="2">
        <v>0.167482517482517</v>
      </c>
      <c r="G18" s="2">
        <v>0.169315825846579</v>
      </c>
      <c r="H18" s="2">
        <v>0.17692828146143399</v>
      </c>
      <c r="I18" s="2">
        <v>0.18841070823449699</v>
      </c>
      <c r="J18" s="2">
        <v>0.21024793388429799</v>
      </c>
      <c r="K18" s="2">
        <v>0.21368078175895799</v>
      </c>
      <c r="L18" s="2">
        <v>0.22301228183581101</v>
      </c>
      <c r="M18" s="2">
        <v>0.25581395348837199</v>
      </c>
      <c r="N18" s="2">
        <v>0.26680424528301899</v>
      </c>
    </row>
    <row r="19" spans="1:15" x14ac:dyDescent="0.3">
      <c r="A19" s="8" t="s">
        <v>70</v>
      </c>
      <c r="B19" s="2">
        <v>0.54367026496565296</v>
      </c>
      <c r="C19" s="2">
        <v>0.61648351648351696</v>
      </c>
      <c r="D19" s="2">
        <v>0.67869222096955995</v>
      </c>
      <c r="E19" s="2">
        <v>0.71512309495896798</v>
      </c>
      <c r="F19" s="2">
        <v>0.73457508731082699</v>
      </c>
      <c r="G19" s="2">
        <v>0.75555555555555598</v>
      </c>
      <c r="H19" s="2">
        <v>0.75273522975929996</v>
      </c>
      <c r="I19" s="2">
        <v>0.74731182795698903</v>
      </c>
      <c r="J19" s="2">
        <v>0.706477732793522</v>
      </c>
      <c r="K19" s="2">
        <v>0.70726915520628697</v>
      </c>
      <c r="L19" s="2">
        <v>0.66359447004608296</v>
      </c>
      <c r="M19" s="2">
        <v>0.61780104712041894</v>
      </c>
      <c r="N19" s="2">
        <v>0.60378983634797601</v>
      </c>
    </row>
    <row r="20" spans="1:15" x14ac:dyDescent="0.3">
      <c r="A20" s="8" t="s">
        <v>71</v>
      </c>
      <c r="B20" s="2">
        <v>0.45632973503434698</v>
      </c>
      <c r="C20" s="2">
        <v>0.38351648351648399</v>
      </c>
      <c r="D20" s="2">
        <v>0.32130777903044</v>
      </c>
      <c r="E20" s="2">
        <v>0.28487690504103202</v>
      </c>
      <c r="F20" s="2">
        <v>0.26542491268917301</v>
      </c>
      <c r="G20" s="2">
        <v>0.24444444444444399</v>
      </c>
      <c r="H20" s="2">
        <v>0.24726477024070001</v>
      </c>
      <c r="I20" s="2">
        <v>0.25268817204301097</v>
      </c>
      <c r="J20" s="2">
        <v>0.293522267206478</v>
      </c>
      <c r="K20" s="2">
        <v>0.29273084479371297</v>
      </c>
      <c r="L20" s="2">
        <v>0.33640552995391698</v>
      </c>
      <c r="M20" s="2">
        <v>0.382198952879581</v>
      </c>
      <c r="N20" s="2">
        <v>0.39621016365202399</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2.9828109201213301E-2</v>
      </c>
      <c r="C25" s="2">
        <v>6.6764850270004894E-2</v>
      </c>
      <c r="D25" s="2">
        <v>4.1877588587206603E-2</v>
      </c>
      <c r="E25" s="2">
        <v>5.1678445229681999E-2</v>
      </c>
      <c r="F25" s="2">
        <v>9.6598068038639198E-3</v>
      </c>
      <c r="G25" s="2">
        <v>1.2063227953411E-2</v>
      </c>
      <c r="H25" s="2">
        <v>-1.56185778873818E-2</v>
      </c>
      <c r="I25" s="2">
        <v>-2.5052192066805801E-3</v>
      </c>
      <c r="J25" s="2">
        <v>1.0464629552113899E-2</v>
      </c>
      <c r="K25" s="2">
        <v>-4.14250207125104E-3</v>
      </c>
      <c r="L25" s="2">
        <v>-1.66389351081531E-3</v>
      </c>
      <c r="M25" s="2">
        <v>3.6249999999999998E-2</v>
      </c>
      <c r="N25" s="3">
        <v>4.10213478442863E-2</v>
      </c>
      <c r="O25" s="3">
        <v>0.25733063700707798</v>
      </c>
    </row>
    <row r="26" spans="1:15" x14ac:dyDescent="0.3">
      <c r="A26" s="8" t="s">
        <v>69</v>
      </c>
      <c r="B26" s="2">
        <v>-6.4914992272024699E-2</v>
      </c>
      <c r="C26" s="2">
        <v>-4.1322314049586799E-2</v>
      </c>
      <c r="D26" s="2">
        <v>-5.1724137931034503E-2</v>
      </c>
      <c r="E26" s="2">
        <v>-0.12909090909090901</v>
      </c>
      <c r="F26" s="2">
        <v>2.2964509394572001E-2</v>
      </c>
      <c r="G26" s="2">
        <v>6.7346938775510207E-2</v>
      </c>
      <c r="H26" s="2">
        <v>6.3097514340344205E-2</v>
      </c>
      <c r="I26" s="2">
        <v>0.14388489208633101</v>
      </c>
      <c r="J26" s="2">
        <v>3.1446540880503103E-2</v>
      </c>
      <c r="K26" s="2">
        <v>5.1829268292682897E-2</v>
      </c>
      <c r="L26" s="2">
        <v>0.19565217391304299</v>
      </c>
      <c r="M26" s="2">
        <v>9.6969696969696997E-2</v>
      </c>
      <c r="N26" s="3">
        <v>0.42295597484276698</v>
      </c>
      <c r="O26" s="3">
        <v>0.39876352395672299</v>
      </c>
    </row>
    <row r="27" spans="1:15" x14ac:dyDescent="0.3">
      <c r="A27" s="8" t="s">
        <v>70</v>
      </c>
      <c r="B27" s="2">
        <v>1.26353790613718E-2</v>
      </c>
      <c r="C27" s="2">
        <v>7.3083778966131899E-2</v>
      </c>
      <c r="D27" s="2">
        <v>1.32890365448505E-2</v>
      </c>
      <c r="E27" s="2">
        <v>3.4426229508196703E-2</v>
      </c>
      <c r="F27" s="2">
        <v>2.3771790808240899E-2</v>
      </c>
      <c r="G27" s="2">
        <v>6.5015479876161006E-2</v>
      </c>
      <c r="H27" s="2">
        <v>1.01744186046512E-2</v>
      </c>
      <c r="I27" s="2">
        <v>4.3165467625899297E-3</v>
      </c>
      <c r="J27" s="2">
        <v>3.1518624641833803E-2</v>
      </c>
      <c r="K27" s="2">
        <v>0</v>
      </c>
      <c r="L27" s="2">
        <v>-1.6666666666666701E-2</v>
      </c>
      <c r="M27" s="2">
        <v>-9.8870056497175098E-3</v>
      </c>
      <c r="N27" s="3">
        <v>4.29799426934097E-3</v>
      </c>
      <c r="O27" s="3">
        <v>0.26534296028880899</v>
      </c>
    </row>
    <row r="28" spans="1:15" x14ac:dyDescent="0.3">
      <c r="A28" s="8" t="s">
        <v>71</v>
      </c>
      <c r="B28" s="2">
        <v>-0.24946236559139801</v>
      </c>
      <c r="C28" s="2">
        <v>-0.18338108882521501</v>
      </c>
      <c r="D28" s="2">
        <v>-0.14736842105263201</v>
      </c>
      <c r="E28" s="2">
        <v>-6.1728395061728399E-2</v>
      </c>
      <c r="F28" s="2">
        <v>-8.3333333333333301E-2</v>
      </c>
      <c r="G28" s="2">
        <v>8.1339712918660295E-2</v>
      </c>
      <c r="H28" s="2">
        <v>3.9823008849557501E-2</v>
      </c>
      <c r="I28" s="2">
        <v>0.23404255319148901</v>
      </c>
      <c r="J28" s="2">
        <v>2.7586206896551699E-2</v>
      </c>
      <c r="K28" s="2">
        <v>0.22483221476510101</v>
      </c>
      <c r="L28" s="2">
        <v>0.2</v>
      </c>
      <c r="M28" s="2">
        <v>5.0228310502283102E-2</v>
      </c>
      <c r="N28" s="3">
        <v>0.58620689655172398</v>
      </c>
      <c r="O28" s="3">
        <v>-1.0752688172042999E-2</v>
      </c>
    </row>
    <row r="29" spans="1:15" x14ac:dyDescent="0.3">
      <c r="A29" s="11" t="s">
        <v>16</v>
      </c>
      <c r="B29" s="3">
        <v>-2.52469813391877E-2</v>
      </c>
      <c r="C29" s="3">
        <v>2.4774774774774799E-2</v>
      </c>
      <c r="D29" s="3">
        <v>7.4175824175824199E-3</v>
      </c>
      <c r="E29" s="3">
        <v>1.41805290428143E-2</v>
      </c>
      <c r="F29" s="3">
        <v>8.0666845926324303E-3</v>
      </c>
      <c r="G29" s="3">
        <v>3.22752734062417E-2</v>
      </c>
      <c r="H29" s="3">
        <v>2.8423772609819098E-3</v>
      </c>
      <c r="I29" s="3">
        <v>3.4011852615305302E-2</v>
      </c>
      <c r="J29" s="3">
        <v>1.86892599053077E-2</v>
      </c>
      <c r="K29" s="3">
        <v>2.22602739726027E-2</v>
      </c>
      <c r="L29" s="3">
        <v>4.5944005743000699E-2</v>
      </c>
      <c r="M29" s="3">
        <v>4.1638069091741003E-2</v>
      </c>
      <c r="N29" s="3">
        <v>0.134562671318216</v>
      </c>
      <c r="O29" s="3">
        <v>0.249451152579583</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194</v>
      </c>
    </row>
    <row r="2" spans="1:14" ht="15.6" x14ac:dyDescent="0.3">
      <c r="A2" s="12" t="s">
        <v>188</v>
      </c>
    </row>
    <row r="3" spans="1:14" ht="15.6" x14ac:dyDescent="0.3">
      <c r="A3" s="12" t="s">
        <v>59</v>
      </c>
    </row>
    <row r="4" spans="1:14" ht="15.6" x14ac:dyDescent="0.3">
      <c r="A4" s="12" t="s">
        <v>33</v>
      </c>
    </row>
    <row r="5" spans="1:14" x14ac:dyDescent="0.3">
      <c r="A5" s="16" t="str">
        <f>HYPERLINK("#'Table of contents'!A82",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1101</v>
      </c>
      <c r="C8" s="1">
        <v>1091</v>
      </c>
      <c r="D8" s="1">
        <v>1092</v>
      </c>
      <c r="E8" s="1">
        <v>1054</v>
      </c>
      <c r="F8" s="1">
        <v>1027</v>
      </c>
      <c r="G8" s="1">
        <v>941</v>
      </c>
      <c r="H8" s="1">
        <v>927</v>
      </c>
      <c r="I8" s="1">
        <v>835</v>
      </c>
      <c r="J8" s="1">
        <v>793</v>
      </c>
      <c r="K8" s="1">
        <v>770</v>
      </c>
      <c r="L8" s="1">
        <v>756</v>
      </c>
      <c r="M8" s="1">
        <v>711</v>
      </c>
      <c r="N8" s="1">
        <v>722</v>
      </c>
    </row>
    <row r="9" spans="1:14" x14ac:dyDescent="0.3">
      <c r="A9" s="7" t="s">
        <v>75</v>
      </c>
      <c r="B9" s="1">
        <v>1374</v>
      </c>
      <c r="C9" s="1">
        <v>1453</v>
      </c>
      <c r="D9" s="1">
        <v>1623</v>
      </c>
      <c r="E9" s="1">
        <v>1764</v>
      </c>
      <c r="F9" s="1">
        <v>1919</v>
      </c>
      <c r="G9" s="1">
        <v>2043</v>
      </c>
      <c r="H9" s="1">
        <v>2118</v>
      </c>
      <c r="I9" s="1">
        <v>2161</v>
      </c>
      <c r="J9" s="1">
        <v>2197</v>
      </c>
      <c r="K9" s="1">
        <v>2253</v>
      </c>
      <c r="L9" s="1">
        <v>2248</v>
      </c>
      <c r="M9" s="1">
        <v>2250</v>
      </c>
      <c r="N9" s="1">
        <v>2289</v>
      </c>
    </row>
    <row r="10" spans="1:14" x14ac:dyDescent="0.3">
      <c r="A10" s="7" t="s">
        <v>76</v>
      </c>
      <c r="B10" s="1">
        <v>57</v>
      </c>
      <c r="C10" s="1">
        <v>54</v>
      </c>
      <c r="D10" s="1">
        <v>60</v>
      </c>
      <c r="E10" s="1">
        <v>56</v>
      </c>
      <c r="F10" s="1">
        <v>66</v>
      </c>
      <c r="G10" s="1">
        <v>66</v>
      </c>
      <c r="H10" s="1">
        <v>76</v>
      </c>
      <c r="I10" s="1">
        <v>94</v>
      </c>
      <c r="J10" s="1">
        <v>97</v>
      </c>
      <c r="K10" s="1">
        <v>111</v>
      </c>
      <c r="L10" s="1">
        <v>120</v>
      </c>
      <c r="M10" s="1">
        <v>147</v>
      </c>
      <c r="N10" s="1">
        <v>177</v>
      </c>
    </row>
    <row r="11" spans="1:14" x14ac:dyDescent="0.3">
      <c r="A11" s="7" t="s">
        <v>77</v>
      </c>
      <c r="B11" s="1">
        <v>44</v>
      </c>
      <c r="C11" s="1">
        <v>51</v>
      </c>
      <c r="D11" s="1">
        <v>53</v>
      </c>
      <c r="E11" s="1">
        <v>50</v>
      </c>
      <c r="F11" s="1">
        <v>50</v>
      </c>
      <c r="G11" s="1">
        <v>61</v>
      </c>
      <c r="H11" s="1">
        <v>72</v>
      </c>
      <c r="I11" s="1">
        <v>79</v>
      </c>
      <c r="J11" s="1">
        <v>94</v>
      </c>
      <c r="K11" s="1">
        <v>85</v>
      </c>
      <c r="L11" s="1">
        <v>95</v>
      </c>
      <c r="M11" s="1">
        <v>102</v>
      </c>
      <c r="N11" s="1">
        <v>119</v>
      </c>
    </row>
    <row r="12" spans="1:14" x14ac:dyDescent="0.3">
      <c r="A12" s="7" t="s">
        <v>78</v>
      </c>
      <c r="B12" s="1">
        <v>856</v>
      </c>
      <c r="C12" s="1">
        <v>686</v>
      </c>
      <c r="D12" s="1">
        <v>597</v>
      </c>
      <c r="E12" s="1">
        <v>539</v>
      </c>
      <c r="F12" s="1">
        <v>446</v>
      </c>
      <c r="G12" s="1">
        <v>419</v>
      </c>
      <c r="H12" s="1">
        <v>456</v>
      </c>
      <c r="I12" s="1">
        <v>487</v>
      </c>
      <c r="J12" s="1">
        <v>595</v>
      </c>
      <c r="K12" s="1">
        <v>632</v>
      </c>
      <c r="L12" s="1">
        <v>697</v>
      </c>
      <c r="M12" s="1">
        <v>824</v>
      </c>
      <c r="N12" s="1">
        <v>882</v>
      </c>
    </row>
    <row r="13" spans="1:14" x14ac:dyDescent="0.3">
      <c r="A13" s="7" t="s">
        <v>79</v>
      </c>
      <c r="B13" s="1">
        <v>212</v>
      </c>
      <c r="C13" s="1">
        <v>217</v>
      </c>
      <c r="D13" s="1">
        <v>215</v>
      </c>
      <c r="E13" s="1">
        <v>204</v>
      </c>
      <c r="F13" s="1">
        <v>211</v>
      </c>
      <c r="G13" s="1">
        <v>219</v>
      </c>
      <c r="H13" s="1">
        <v>221</v>
      </c>
      <c r="I13" s="1">
        <v>225</v>
      </c>
      <c r="J13" s="1">
        <v>237</v>
      </c>
      <c r="K13" s="1">
        <v>237</v>
      </c>
      <c r="L13" s="1">
        <v>263</v>
      </c>
      <c r="M13" s="1">
        <v>337</v>
      </c>
      <c r="N13" s="1">
        <v>364</v>
      </c>
    </row>
    <row r="14" spans="1:14" x14ac:dyDescent="0.3">
      <c r="A14" s="10" t="s">
        <v>16</v>
      </c>
      <c r="B14" s="5">
        <v>3644</v>
      </c>
      <c r="C14" s="5">
        <v>3552</v>
      </c>
      <c r="D14" s="5">
        <v>3640</v>
      </c>
      <c r="E14" s="5">
        <v>3667</v>
      </c>
      <c r="F14" s="5">
        <v>3719</v>
      </c>
      <c r="G14" s="5">
        <v>3749</v>
      </c>
      <c r="H14" s="5">
        <v>3870</v>
      </c>
      <c r="I14" s="5">
        <v>3881</v>
      </c>
      <c r="J14" s="5">
        <v>4013</v>
      </c>
      <c r="K14" s="5">
        <v>4088</v>
      </c>
      <c r="L14" s="5">
        <v>4179</v>
      </c>
      <c r="M14" s="5">
        <v>4371</v>
      </c>
      <c r="N14" s="5">
        <v>4553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0.434834123222749</v>
      </c>
      <c r="C19" s="2">
        <v>0.41993841416474198</v>
      </c>
      <c r="D19" s="2">
        <v>0.39351351351351299</v>
      </c>
      <c r="E19" s="2">
        <v>0.36673625608907401</v>
      </c>
      <c r="F19" s="2">
        <v>0.34096945551128799</v>
      </c>
      <c r="G19" s="2">
        <v>0.30852459016393402</v>
      </c>
      <c r="H19" s="2">
        <v>0.29702018583787199</v>
      </c>
      <c r="I19" s="2">
        <v>0.27022653721682799</v>
      </c>
      <c r="J19" s="2">
        <v>0.25688370586329801</v>
      </c>
      <c r="K19" s="2">
        <v>0.24569240587109101</v>
      </c>
      <c r="L19" s="2">
        <v>0.24199743918053801</v>
      </c>
      <c r="M19" s="2">
        <v>0.228764478764479</v>
      </c>
      <c r="N19" s="2">
        <v>0.226474278544542</v>
      </c>
    </row>
    <row r="20" spans="1:15" x14ac:dyDescent="0.3">
      <c r="A20" s="8" t="s">
        <v>75</v>
      </c>
      <c r="B20" s="2">
        <v>0.54265402843601895</v>
      </c>
      <c r="C20" s="2">
        <v>0.55927636643571998</v>
      </c>
      <c r="D20" s="2">
        <v>0.584864864864865</v>
      </c>
      <c r="E20" s="2">
        <v>0.61377870563674297</v>
      </c>
      <c r="F20" s="2">
        <v>0.63711819389110202</v>
      </c>
      <c r="G20" s="2">
        <v>0.66983606557377096</v>
      </c>
      <c r="H20" s="2">
        <v>0.67862864466517103</v>
      </c>
      <c r="I20" s="2">
        <v>0.69935275080906101</v>
      </c>
      <c r="J20" s="2">
        <v>0.71169420149011997</v>
      </c>
      <c r="K20" s="2">
        <v>0.71888959795788099</v>
      </c>
      <c r="L20" s="2">
        <v>0.71959026888604305</v>
      </c>
      <c r="M20" s="2">
        <v>0.72393822393822405</v>
      </c>
      <c r="N20" s="2">
        <v>0.71800501882057699</v>
      </c>
    </row>
    <row r="21" spans="1:15" x14ac:dyDescent="0.3">
      <c r="A21" s="8" t="s">
        <v>76</v>
      </c>
      <c r="B21" s="2">
        <v>2.25118483412322E-2</v>
      </c>
      <c r="C21" s="2">
        <v>2.0785219399538101E-2</v>
      </c>
      <c r="D21" s="2">
        <v>2.1621621621621599E-2</v>
      </c>
      <c r="E21" s="2">
        <v>1.9485038274182302E-2</v>
      </c>
      <c r="F21" s="2">
        <v>2.1912350597609601E-2</v>
      </c>
      <c r="G21" s="2">
        <v>2.16393442622951E-2</v>
      </c>
      <c r="H21" s="2">
        <v>2.43511694969561E-2</v>
      </c>
      <c r="I21" s="2">
        <v>3.0420711974110001E-2</v>
      </c>
      <c r="J21" s="2">
        <v>3.1422092646582397E-2</v>
      </c>
      <c r="K21" s="2">
        <v>3.5417996171027401E-2</v>
      </c>
      <c r="L21" s="2">
        <v>3.8412291933418698E-2</v>
      </c>
      <c r="M21" s="2">
        <v>4.72972972972973E-2</v>
      </c>
      <c r="N21" s="2">
        <v>5.5520702634880799E-2</v>
      </c>
    </row>
    <row r="22" spans="1:15" x14ac:dyDescent="0.3">
      <c r="A22" s="8" t="s">
        <v>77</v>
      </c>
      <c r="B22" s="2">
        <v>3.9568345323740997E-2</v>
      </c>
      <c r="C22" s="2">
        <v>5.3459119496855299E-2</v>
      </c>
      <c r="D22" s="2">
        <v>6.1271676300577997E-2</v>
      </c>
      <c r="E22" s="2">
        <v>6.3051702395964707E-2</v>
      </c>
      <c r="F22" s="2">
        <v>7.0721357850070707E-2</v>
      </c>
      <c r="G22" s="2">
        <v>8.7267525035765403E-2</v>
      </c>
      <c r="H22" s="2">
        <v>9.6128170894525994E-2</v>
      </c>
      <c r="I22" s="2">
        <v>9.9873577749683903E-2</v>
      </c>
      <c r="J22" s="2">
        <v>0.101511879049676</v>
      </c>
      <c r="K22" s="2">
        <v>8.9098532494758895E-2</v>
      </c>
      <c r="L22" s="2">
        <v>9.0047393364928896E-2</v>
      </c>
      <c r="M22" s="2">
        <v>8.0760095011876504E-2</v>
      </c>
      <c r="N22" s="2">
        <v>8.7179487179487203E-2</v>
      </c>
    </row>
    <row r="23" spans="1:15" x14ac:dyDescent="0.3">
      <c r="A23" s="8" t="s">
        <v>78</v>
      </c>
      <c r="B23" s="2">
        <v>0.76978417266187005</v>
      </c>
      <c r="C23" s="2">
        <v>0.71907756813417201</v>
      </c>
      <c r="D23" s="2">
        <v>0.69017341040462399</v>
      </c>
      <c r="E23" s="2">
        <v>0.679697351828499</v>
      </c>
      <c r="F23" s="2">
        <v>0.63083451202263097</v>
      </c>
      <c r="G23" s="2">
        <v>0.59942775393419201</v>
      </c>
      <c r="H23" s="2">
        <v>0.60881174899866497</v>
      </c>
      <c r="I23" s="2">
        <v>0.61567635903919105</v>
      </c>
      <c r="J23" s="2">
        <v>0.64254859611231097</v>
      </c>
      <c r="K23" s="2">
        <v>0.66247379454926603</v>
      </c>
      <c r="L23" s="2">
        <v>0.66066350710900501</v>
      </c>
      <c r="M23" s="2">
        <v>0.65241488519398305</v>
      </c>
      <c r="N23" s="2">
        <v>0.64615384615384597</v>
      </c>
    </row>
    <row r="24" spans="1:15" x14ac:dyDescent="0.3">
      <c r="A24" s="8" t="s">
        <v>79</v>
      </c>
      <c r="B24" s="2">
        <v>0.190647482014388</v>
      </c>
      <c r="C24" s="2">
        <v>0.22746331236897299</v>
      </c>
      <c r="D24" s="2">
        <v>0.24855491329479801</v>
      </c>
      <c r="E24" s="2">
        <v>0.25725094577553598</v>
      </c>
      <c r="F24" s="2">
        <v>0.29844413012729798</v>
      </c>
      <c r="G24" s="2">
        <v>0.31330472103004298</v>
      </c>
      <c r="H24" s="2">
        <v>0.29506008010680901</v>
      </c>
      <c r="I24" s="2">
        <v>0.28445006321112498</v>
      </c>
      <c r="J24" s="2">
        <v>0.25593952483801302</v>
      </c>
      <c r="K24" s="2">
        <v>0.24842767295597501</v>
      </c>
      <c r="L24" s="2">
        <v>0.24928909952606601</v>
      </c>
      <c r="M24" s="2">
        <v>0.26682501979414103</v>
      </c>
      <c r="N24" s="2">
        <v>0.266666666666667</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-9.0826521344232504E-3</v>
      </c>
      <c r="C29" s="2">
        <v>9.1659028414298801E-4</v>
      </c>
      <c r="D29" s="2">
        <v>-3.47985347985348E-2</v>
      </c>
      <c r="E29" s="2">
        <v>-2.5616698292220099E-2</v>
      </c>
      <c r="F29" s="2">
        <v>-8.3739045764362197E-2</v>
      </c>
      <c r="G29" s="2">
        <v>-1.4877789585547301E-2</v>
      </c>
      <c r="H29" s="2">
        <v>-9.9244875943905103E-2</v>
      </c>
      <c r="I29" s="2">
        <v>-5.0299401197604801E-2</v>
      </c>
      <c r="J29" s="2">
        <v>-2.9003783102143799E-2</v>
      </c>
      <c r="K29" s="2">
        <v>-1.8181818181818198E-2</v>
      </c>
      <c r="L29" s="2">
        <v>-5.95238095238095E-2</v>
      </c>
      <c r="M29" s="2">
        <v>1.5471167369901499E-2</v>
      </c>
      <c r="N29" s="3">
        <v>-8.9533417402269902E-2</v>
      </c>
      <c r="O29" s="3">
        <v>-0.34423251589464099</v>
      </c>
    </row>
    <row r="30" spans="1:15" x14ac:dyDescent="0.3">
      <c r="A30" s="8" t="s">
        <v>75</v>
      </c>
      <c r="B30" s="2">
        <v>5.7496360989810799E-2</v>
      </c>
      <c r="C30" s="2">
        <v>0.116999311768754</v>
      </c>
      <c r="D30" s="2">
        <v>8.6876155268022198E-2</v>
      </c>
      <c r="E30" s="2">
        <v>8.7868480725623602E-2</v>
      </c>
      <c r="F30" s="2">
        <v>6.4616988014590898E-2</v>
      </c>
      <c r="G30" s="2">
        <v>3.6710719530102798E-2</v>
      </c>
      <c r="H30" s="2">
        <v>2.0302171860245501E-2</v>
      </c>
      <c r="I30" s="2">
        <v>1.6658954187876E-2</v>
      </c>
      <c r="J30" s="2">
        <v>2.5489303595812501E-2</v>
      </c>
      <c r="K30" s="2">
        <v>-2.2192632046160701E-3</v>
      </c>
      <c r="L30" s="2">
        <v>8.8967971530249095E-4</v>
      </c>
      <c r="M30" s="2">
        <v>1.7333333333333301E-2</v>
      </c>
      <c r="N30" s="3">
        <v>4.1875284478834797E-2</v>
      </c>
      <c r="O30" s="3">
        <v>0.66593886462882101</v>
      </c>
    </row>
    <row r="31" spans="1:15" x14ac:dyDescent="0.3">
      <c r="A31" s="8" t="s">
        <v>76</v>
      </c>
      <c r="B31" s="2">
        <v>-5.2631578947368397E-2</v>
      </c>
      <c r="C31" s="2">
        <v>0.11111111111111099</v>
      </c>
      <c r="D31" s="2">
        <v>-6.6666666666666693E-2</v>
      </c>
      <c r="E31" s="2">
        <v>0.17857142857142899</v>
      </c>
      <c r="F31" s="2">
        <v>0</v>
      </c>
      <c r="G31" s="2">
        <v>0.15151515151515199</v>
      </c>
      <c r="H31" s="2">
        <v>0.23684210526315799</v>
      </c>
      <c r="I31" s="2">
        <v>3.1914893617021302E-2</v>
      </c>
      <c r="J31" s="2">
        <v>0.14432989690721601</v>
      </c>
      <c r="K31" s="2">
        <v>8.1081081081081099E-2</v>
      </c>
      <c r="L31" s="2">
        <v>0.22500000000000001</v>
      </c>
      <c r="M31" s="2">
        <v>0.20408163265306101</v>
      </c>
      <c r="N31" s="3">
        <v>0.82474226804123696</v>
      </c>
      <c r="O31" s="3">
        <v>2.1052631578947398</v>
      </c>
    </row>
    <row r="32" spans="1:15" x14ac:dyDescent="0.3">
      <c r="A32" s="8" t="s">
        <v>77</v>
      </c>
      <c r="B32" s="2">
        <v>0.15909090909090901</v>
      </c>
      <c r="C32" s="2">
        <v>3.9215686274509803E-2</v>
      </c>
      <c r="D32" s="2">
        <v>-5.6603773584905703E-2</v>
      </c>
      <c r="E32" s="2">
        <v>0</v>
      </c>
      <c r="F32" s="2">
        <v>0.22</v>
      </c>
      <c r="G32" s="2">
        <v>0.18032786885245899</v>
      </c>
      <c r="H32" s="2">
        <v>9.7222222222222196E-2</v>
      </c>
      <c r="I32" s="2">
        <v>0.189873417721519</v>
      </c>
      <c r="J32" s="2">
        <v>-9.5744680851063801E-2</v>
      </c>
      <c r="K32" s="2">
        <v>0.11764705882352899</v>
      </c>
      <c r="L32" s="2">
        <v>7.3684210526315796E-2</v>
      </c>
      <c r="M32" s="2">
        <v>0.16666666666666699</v>
      </c>
      <c r="N32" s="3">
        <v>0.26595744680851102</v>
      </c>
      <c r="O32" s="3">
        <v>1.7045454545454499</v>
      </c>
    </row>
    <row r="33" spans="1:15" x14ac:dyDescent="0.3">
      <c r="A33" s="8" t="s">
        <v>78</v>
      </c>
      <c r="B33" s="2">
        <v>-0.19859813084112099</v>
      </c>
      <c r="C33" s="2">
        <v>-0.129737609329446</v>
      </c>
      <c r="D33" s="2">
        <v>-9.7152428810720295E-2</v>
      </c>
      <c r="E33" s="2">
        <v>-0.17254174397031499</v>
      </c>
      <c r="F33" s="2">
        <v>-6.0538116591928301E-2</v>
      </c>
      <c r="G33" s="2">
        <v>8.83054892601432E-2</v>
      </c>
      <c r="H33" s="2">
        <v>6.7982456140350894E-2</v>
      </c>
      <c r="I33" s="2">
        <v>0.2217659137577</v>
      </c>
      <c r="J33" s="2">
        <v>6.2184873949579798E-2</v>
      </c>
      <c r="K33" s="2">
        <v>0.102848101265823</v>
      </c>
      <c r="L33" s="2">
        <v>0.18220946915351499</v>
      </c>
      <c r="M33" s="2">
        <v>7.0388349514563103E-2</v>
      </c>
      <c r="N33" s="3">
        <v>0.48235294117647098</v>
      </c>
      <c r="O33" s="3">
        <v>3.03738317757009E-2</v>
      </c>
    </row>
    <row r="34" spans="1:15" x14ac:dyDescent="0.3">
      <c r="A34" s="8" t="s">
        <v>79</v>
      </c>
      <c r="B34" s="2">
        <v>2.3584905660377398E-2</v>
      </c>
      <c r="C34" s="2">
        <v>-9.2165898617511503E-3</v>
      </c>
      <c r="D34" s="2">
        <v>-5.1162790697674397E-2</v>
      </c>
      <c r="E34" s="2">
        <v>3.4313725490196102E-2</v>
      </c>
      <c r="F34" s="2">
        <v>3.7914691943128E-2</v>
      </c>
      <c r="G34" s="2">
        <v>9.1324200913242004E-3</v>
      </c>
      <c r="H34" s="2">
        <v>1.8099547511312201E-2</v>
      </c>
      <c r="I34" s="2">
        <v>5.3333333333333302E-2</v>
      </c>
      <c r="J34" s="2">
        <v>0</v>
      </c>
      <c r="K34" s="2">
        <v>0.109704641350211</v>
      </c>
      <c r="L34" s="2">
        <v>0.28136882129277602</v>
      </c>
      <c r="M34" s="2">
        <v>8.0118694362017795E-2</v>
      </c>
      <c r="N34" s="3">
        <v>0.53586497890295404</v>
      </c>
      <c r="O34" s="3">
        <v>0.71698113207547198</v>
      </c>
    </row>
    <row r="35" spans="1:15" x14ac:dyDescent="0.3">
      <c r="A35" s="11" t="s">
        <v>16</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2.22602739726027E-2</v>
      </c>
      <c r="L35" s="3">
        <v>4.5944005743000699E-2</v>
      </c>
      <c r="M35" s="3">
        <v>4.1638069091741003E-2</v>
      </c>
      <c r="N35" s="3">
        <v>0.134562671318216</v>
      </c>
      <c r="O35" s="3">
        <v>0.249451152579583</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195</v>
      </c>
    </row>
    <row r="2" spans="1:14" ht="15.6" x14ac:dyDescent="0.3">
      <c r="A2" s="12" t="s">
        <v>188</v>
      </c>
    </row>
    <row r="3" spans="1:14" ht="15.6" x14ac:dyDescent="0.3">
      <c r="A3" s="12" t="s">
        <v>59</v>
      </c>
    </row>
    <row r="4" spans="1:14" ht="15.6" x14ac:dyDescent="0.3">
      <c r="A4" s="12" t="s">
        <v>55</v>
      </c>
    </row>
    <row r="5" spans="1:14" x14ac:dyDescent="0.3">
      <c r="A5" s="16" t="str">
        <f>HYPERLINK("#'Table of contents'!A83",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398</v>
      </c>
      <c r="C8" s="1">
        <v>384</v>
      </c>
      <c r="D8" s="1">
        <v>424</v>
      </c>
      <c r="E8" s="1">
        <v>444</v>
      </c>
      <c r="F8" s="1">
        <v>462</v>
      </c>
      <c r="G8" s="1">
        <v>479</v>
      </c>
      <c r="H8" s="1">
        <v>485</v>
      </c>
      <c r="I8" s="1">
        <v>493</v>
      </c>
      <c r="J8" s="1">
        <v>497</v>
      </c>
      <c r="K8" s="1">
        <v>512</v>
      </c>
      <c r="L8" s="1">
        <v>520</v>
      </c>
      <c r="M8" s="1">
        <v>522</v>
      </c>
      <c r="N8" s="1">
        <v>574</v>
      </c>
    </row>
    <row r="9" spans="1:14" x14ac:dyDescent="0.3">
      <c r="A9" s="7" t="s">
        <v>83</v>
      </c>
      <c r="B9" s="1">
        <v>58</v>
      </c>
      <c r="C9" s="1">
        <v>58</v>
      </c>
      <c r="D9" s="1">
        <v>54</v>
      </c>
      <c r="E9" s="1">
        <v>57</v>
      </c>
      <c r="F9" s="1">
        <v>59</v>
      </c>
      <c r="G9" s="1">
        <v>58</v>
      </c>
      <c r="H9" s="1">
        <v>61</v>
      </c>
      <c r="I9" s="1">
        <v>69</v>
      </c>
      <c r="J9" s="1">
        <v>76</v>
      </c>
      <c r="K9" s="1">
        <v>76</v>
      </c>
      <c r="L9" s="1">
        <v>85</v>
      </c>
      <c r="M9" s="1">
        <v>87</v>
      </c>
      <c r="N9" s="1">
        <v>94</v>
      </c>
    </row>
    <row r="10" spans="1:14" x14ac:dyDescent="0.3">
      <c r="A10" s="7" t="s">
        <v>84</v>
      </c>
      <c r="B10" s="1">
        <v>69</v>
      </c>
      <c r="C10" s="1">
        <v>77</v>
      </c>
      <c r="D10" s="1">
        <v>87</v>
      </c>
      <c r="E10" s="1">
        <v>94</v>
      </c>
      <c r="F10" s="1">
        <v>99</v>
      </c>
      <c r="G10" s="1">
        <v>102</v>
      </c>
      <c r="H10" s="1">
        <v>108</v>
      </c>
      <c r="I10" s="1">
        <v>113</v>
      </c>
      <c r="J10" s="1">
        <v>120</v>
      </c>
      <c r="K10" s="1">
        <v>118</v>
      </c>
      <c r="L10" s="1">
        <v>115</v>
      </c>
      <c r="M10" s="1">
        <v>118</v>
      </c>
      <c r="N10" s="1">
        <v>126</v>
      </c>
    </row>
    <row r="11" spans="1:14" x14ac:dyDescent="0.3">
      <c r="A11" s="7" t="s">
        <v>85</v>
      </c>
      <c r="B11" s="1">
        <v>1853</v>
      </c>
      <c r="C11" s="1">
        <v>1938</v>
      </c>
      <c r="D11" s="1">
        <v>2058</v>
      </c>
      <c r="E11" s="1">
        <v>2131</v>
      </c>
      <c r="F11" s="1">
        <v>2239</v>
      </c>
      <c r="G11" s="1">
        <v>2268</v>
      </c>
      <c r="H11" s="1">
        <v>2317</v>
      </c>
      <c r="I11" s="1">
        <v>2268</v>
      </c>
      <c r="J11" s="1">
        <v>2254</v>
      </c>
      <c r="K11" s="1">
        <v>2287</v>
      </c>
      <c r="L11" s="1">
        <v>2273</v>
      </c>
      <c r="M11" s="1">
        <v>2252</v>
      </c>
      <c r="N11" s="1">
        <v>2268</v>
      </c>
    </row>
    <row r="12" spans="1:14" x14ac:dyDescent="0.3">
      <c r="A12" s="7" t="s">
        <v>86</v>
      </c>
      <c r="B12" s="1">
        <v>54</v>
      </c>
      <c r="C12" s="1">
        <v>57</v>
      </c>
      <c r="D12" s="1">
        <v>59</v>
      </c>
      <c r="E12" s="1">
        <v>60</v>
      </c>
      <c r="F12" s="1">
        <v>63</v>
      </c>
      <c r="G12" s="1">
        <v>64</v>
      </c>
      <c r="H12" s="1">
        <v>69</v>
      </c>
      <c r="I12" s="1">
        <v>69</v>
      </c>
      <c r="J12" s="1">
        <v>66</v>
      </c>
      <c r="K12" s="1">
        <v>73</v>
      </c>
      <c r="L12" s="1">
        <v>69</v>
      </c>
      <c r="M12" s="1">
        <v>72</v>
      </c>
      <c r="N12" s="1">
        <v>73</v>
      </c>
    </row>
    <row r="13" spans="1:14" x14ac:dyDescent="0.3">
      <c r="A13" s="7" t="s">
        <v>87</v>
      </c>
      <c r="B13" s="1">
        <v>100</v>
      </c>
      <c r="C13" s="1">
        <v>84</v>
      </c>
      <c r="D13" s="1">
        <v>93</v>
      </c>
      <c r="E13" s="1">
        <v>88</v>
      </c>
      <c r="F13" s="1">
        <v>90</v>
      </c>
      <c r="G13" s="1">
        <v>79</v>
      </c>
      <c r="H13" s="1">
        <v>81</v>
      </c>
      <c r="I13" s="1">
        <v>78</v>
      </c>
      <c r="J13" s="1">
        <v>74</v>
      </c>
      <c r="K13" s="1">
        <v>68</v>
      </c>
      <c r="L13" s="1">
        <v>62</v>
      </c>
      <c r="M13" s="1">
        <v>57</v>
      </c>
      <c r="N13" s="1">
        <v>53</v>
      </c>
    </row>
    <row r="14" spans="1:14" x14ac:dyDescent="0.3">
      <c r="A14" s="7" t="s">
        <v>88</v>
      </c>
      <c r="B14" s="1">
        <v>727</v>
      </c>
      <c r="C14" s="1">
        <v>587</v>
      </c>
      <c r="D14" s="1">
        <v>506</v>
      </c>
      <c r="E14" s="1">
        <v>429</v>
      </c>
      <c r="F14" s="1">
        <v>363</v>
      </c>
      <c r="G14" s="1">
        <v>329</v>
      </c>
      <c r="H14" s="1">
        <v>348</v>
      </c>
      <c r="I14" s="1">
        <v>342</v>
      </c>
      <c r="J14" s="1">
        <v>373</v>
      </c>
      <c r="K14" s="1">
        <v>378</v>
      </c>
      <c r="L14" s="1">
        <v>398</v>
      </c>
      <c r="M14" s="1">
        <v>480</v>
      </c>
      <c r="N14" s="1">
        <v>528</v>
      </c>
    </row>
    <row r="15" spans="1:14" x14ac:dyDescent="0.3">
      <c r="A15" s="7" t="s">
        <v>89</v>
      </c>
      <c r="B15" s="1">
        <v>95</v>
      </c>
      <c r="C15" s="1">
        <v>91</v>
      </c>
      <c r="D15" s="1">
        <v>89</v>
      </c>
      <c r="E15" s="1">
        <v>89</v>
      </c>
      <c r="F15" s="1">
        <v>78</v>
      </c>
      <c r="G15" s="1">
        <v>81</v>
      </c>
      <c r="H15" s="1">
        <v>89</v>
      </c>
      <c r="I15" s="1">
        <v>114</v>
      </c>
      <c r="J15" s="1">
        <v>157</v>
      </c>
      <c r="K15" s="1">
        <v>175</v>
      </c>
      <c r="L15" s="1">
        <v>214</v>
      </c>
      <c r="M15" s="1">
        <v>271</v>
      </c>
      <c r="N15" s="1">
        <v>302</v>
      </c>
    </row>
    <row r="16" spans="1:14" x14ac:dyDescent="0.3">
      <c r="A16" s="7" t="s">
        <v>90</v>
      </c>
      <c r="B16" s="1">
        <v>11</v>
      </c>
      <c r="C16" s="1">
        <v>10</v>
      </c>
      <c r="D16" s="1">
        <v>12</v>
      </c>
      <c r="E16" s="1">
        <v>13</v>
      </c>
      <c r="F16" s="1">
        <v>18</v>
      </c>
      <c r="G16" s="1">
        <v>22</v>
      </c>
      <c r="H16" s="1">
        <v>24</v>
      </c>
      <c r="I16" s="1">
        <v>25</v>
      </c>
      <c r="J16" s="1">
        <v>31</v>
      </c>
      <c r="K16" s="1">
        <v>32</v>
      </c>
      <c r="L16" s="1">
        <v>36</v>
      </c>
      <c r="M16" s="1">
        <v>39</v>
      </c>
      <c r="N16" s="1">
        <v>45</v>
      </c>
    </row>
    <row r="17" spans="1:14" x14ac:dyDescent="0.3">
      <c r="A17" s="7" t="s">
        <v>91</v>
      </c>
      <c r="B17" s="1">
        <v>166</v>
      </c>
      <c r="C17" s="1">
        <v>177</v>
      </c>
      <c r="D17" s="1">
        <v>185</v>
      </c>
      <c r="E17" s="1">
        <v>190</v>
      </c>
      <c r="F17" s="1">
        <v>178</v>
      </c>
      <c r="G17" s="1">
        <v>192</v>
      </c>
      <c r="H17" s="1">
        <v>196</v>
      </c>
      <c r="I17" s="1">
        <v>197</v>
      </c>
      <c r="J17" s="1">
        <v>203</v>
      </c>
      <c r="K17" s="1">
        <v>192</v>
      </c>
      <c r="L17" s="1">
        <v>197</v>
      </c>
      <c r="M17" s="1">
        <v>203</v>
      </c>
      <c r="N17" s="1">
        <v>196</v>
      </c>
    </row>
    <row r="18" spans="1:14" x14ac:dyDescent="0.3">
      <c r="A18" s="7" t="s">
        <v>92</v>
      </c>
      <c r="B18" s="1">
        <v>52</v>
      </c>
      <c r="C18" s="1">
        <v>42</v>
      </c>
      <c r="D18" s="1">
        <v>37</v>
      </c>
      <c r="E18" s="1">
        <v>41</v>
      </c>
      <c r="F18" s="1">
        <v>48</v>
      </c>
      <c r="G18" s="1">
        <v>57</v>
      </c>
      <c r="H18" s="1">
        <v>70</v>
      </c>
      <c r="I18" s="1">
        <v>90</v>
      </c>
      <c r="J18" s="1">
        <v>131</v>
      </c>
      <c r="K18" s="1">
        <v>142</v>
      </c>
      <c r="L18" s="1">
        <v>168</v>
      </c>
      <c r="M18" s="1">
        <v>216</v>
      </c>
      <c r="N18" s="1">
        <v>229</v>
      </c>
    </row>
    <row r="19" spans="1:14" x14ac:dyDescent="0.3">
      <c r="A19" s="7" t="s">
        <v>93</v>
      </c>
      <c r="B19" s="1">
        <v>61</v>
      </c>
      <c r="C19" s="1">
        <v>47</v>
      </c>
      <c r="D19" s="1">
        <v>36</v>
      </c>
      <c r="E19" s="1">
        <v>31</v>
      </c>
      <c r="F19" s="1">
        <v>22</v>
      </c>
      <c r="G19" s="1">
        <v>18</v>
      </c>
      <c r="H19" s="1">
        <v>22</v>
      </c>
      <c r="I19" s="1">
        <v>23</v>
      </c>
      <c r="J19" s="1">
        <v>31</v>
      </c>
      <c r="K19" s="1">
        <v>35</v>
      </c>
      <c r="L19" s="1">
        <v>42</v>
      </c>
      <c r="M19" s="1">
        <v>54</v>
      </c>
      <c r="N19" s="1">
        <v>65</v>
      </c>
    </row>
    <row r="20" spans="1:14" x14ac:dyDescent="0.3">
      <c r="A20" s="10" t="s">
        <v>16</v>
      </c>
      <c r="B20" s="5">
        <v>3644</v>
      </c>
      <c r="C20" s="5">
        <v>3552</v>
      </c>
      <c r="D20" s="5">
        <v>3640</v>
      </c>
      <c r="E20" s="5">
        <v>3667</v>
      </c>
      <c r="F20" s="5">
        <v>3719</v>
      </c>
      <c r="G20" s="5">
        <v>3749</v>
      </c>
      <c r="H20" s="5">
        <v>3870</v>
      </c>
      <c r="I20" s="5">
        <v>3881</v>
      </c>
      <c r="J20" s="5">
        <v>4013</v>
      </c>
      <c r="K20" s="5">
        <v>4088</v>
      </c>
      <c r="L20" s="5">
        <v>4179</v>
      </c>
      <c r="M20" s="5">
        <v>4371</v>
      </c>
      <c r="N20" s="5">
        <v>4553</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0.15718799368088501</v>
      </c>
      <c r="C25" s="2">
        <v>0.147806004618938</v>
      </c>
      <c r="D25" s="2">
        <v>0.15279279279279301</v>
      </c>
      <c r="E25" s="2">
        <v>0.15448851774530301</v>
      </c>
      <c r="F25" s="2">
        <v>0.15338645418326699</v>
      </c>
      <c r="G25" s="2">
        <v>0.15704918032786899</v>
      </c>
      <c r="H25" s="2">
        <v>0.15539891060557501</v>
      </c>
      <c r="I25" s="2">
        <v>0.15954692556634301</v>
      </c>
      <c r="J25" s="2">
        <v>0.160997732426304</v>
      </c>
      <c r="K25" s="2">
        <v>0.16336949585194599</v>
      </c>
      <c r="L25" s="2">
        <v>0.166453265044814</v>
      </c>
      <c r="M25" s="2">
        <v>0.16795366795366801</v>
      </c>
      <c r="N25" s="2">
        <v>0.18005018820577201</v>
      </c>
    </row>
    <row r="26" spans="1:14" x14ac:dyDescent="0.3">
      <c r="A26" s="8" t="s">
        <v>83</v>
      </c>
      <c r="B26" s="2">
        <v>2.2906793048973102E-2</v>
      </c>
      <c r="C26" s="2">
        <v>2.2324865280985401E-2</v>
      </c>
      <c r="D26" s="2">
        <v>1.94594594594595E-2</v>
      </c>
      <c r="E26" s="2">
        <v>1.9832985386221299E-2</v>
      </c>
      <c r="F26" s="2">
        <v>1.9588313413014601E-2</v>
      </c>
      <c r="G26" s="2">
        <v>1.9016393442623E-2</v>
      </c>
      <c r="H26" s="2">
        <v>1.95450176225569E-2</v>
      </c>
      <c r="I26" s="2">
        <v>2.2330097087378601E-2</v>
      </c>
      <c r="J26" s="2">
        <v>2.4619371558147099E-2</v>
      </c>
      <c r="K26" s="2">
        <v>2.42501595405233E-2</v>
      </c>
      <c r="L26" s="2">
        <v>2.7208706786171599E-2</v>
      </c>
      <c r="M26" s="2">
        <v>2.7992277992277999E-2</v>
      </c>
      <c r="N26" s="2">
        <v>2.9485570890840699E-2</v>
      </c>
    </row>
    <row r="27" spans="1:14" x14ac:dyDescent="0.3">
      <c r="A27" s="8" t="s">
        <v>84</v>
      </c>
      <c r="B27" s="2">
        <v>2.7251184834123199E-2</v>
      </c>
      <c r="C27" s="2">
        <v>2.9638183217859899E-2</v>
      </c>
      <c r="D27" s="2">
        <v>3.1351351351351399E-2</v>
      </c>
      <c r="E27" s="2">
        <v>3.2707028531663199E-2</v>
      </c>
      <c r="F27" s="2">
        <v>3.28685258964143E-2</v>
      </c>
      <c r="G27" s="2">
        <v>3.3442622950819699E-2</v>
      </c>
      <c r="H27" s="2">
        <v>3.4604293495674503E-2</v>
      </c>
      <c r="I27" s="2">
        <v>3.65695792880259E-2</v>
      </c>
      <c r="J27" s="2">
        <v>3.8872691933916403E-2</v>
      </c>
      <c r="K27" s="2">
        <v>3.7651563497128303E-2</v>
      </c>
      <c r="L27" s="2">
        <v>3.68117797695263E-2</v>
      </c>
      <c r="M27" s="2">
        <v>3.7966537966537997E-2</v>
      </c>
      <c r="N27" s="2">
        <v>3.9523212045169398E-2</v>
      </c>
    </row>
    <row r="28" spans="1:14" x14ac:dyDescent="0.3">
      <c r="A28" s="8" t="s">
        <v>85</v>
      </c>
      <c r="B28" s="2">
        <v>0.73183254344391802</v>
      </c>
      <c r="C28" s="2">
        <v>0.74595842956120095</v>
      </c>
      <c r="D28" s="2">
        <v>0.74162162162162204</v>
      </c>
      <c r="E28" s="2">
        <v>0.74147529575504501</v>
      </c>
      <c r="F28" s="2">
        <v>0.74335989375830003</v>
      </c>
      <c r="G28" s="2">
        <v>0.74360655737704895</v>
      </c>
      <c r="H28" s="2">
        <v>0.74239025953220095</v>
      </c>
      <c r="I28" s="2">
        <v>0.73398058252427201</v>
      </c>
      <c r="J28" s="2">
        <v>0.73015873015873001</v>
      </c>
      <c r="K28" s="2">
        <v>0.72973835354180006</v>
      </c>
      <c r="L28" s="2">
        <v>0.72759282970550598</v>
      </c>
      <c r="M28" s="2">
        <v>0.72458172458172498</v>
      </c>
      <c r="N28" s="2">
        <v>0.71141781681304905</v>
      </c>
    </row>
    <row r="29" spans="1:14" x14ac:dyDescent="0.3">
      <c r="A29" s="8" t="s">
        <v>86</v>
      </c>
      <c r="B29" s="2">
        <v>2.1327014218009501E-2</v>
      </c>
      <c r="C29" s="2">
        <v>2.1939953810623601E-2</v>
      </c>
      <c r="D29" s="2">
        <v>2.1261261261261301E-2</v>
      </c>
      <c r="E29" s="2">
        <v>2.0876826722338201E-2</v>
      </c>
      <c r="F29" s="2">
        <v>2.0916334661354601E-2</v>
      </c>
      <c r="G29" s="2">
        <v>2.0983606557377001E-2</v>
      </c>
      <c r="H29" s="2">
        <v>2.21082986222365E-2</v>
      </c>
      <c r="I29" s="2">
        <v>2.2330097087378601E-2</v>
      </c>
      <c r="J29" s="2">
        <v>2.1379980563653998E-2</v>
      </c>
      <c r="K29" s="2">
        <v>2.3292916400765799E-2</v>
      </c>
      <c r="L29" s="2">
        <v>2.2087067861715701E-2</v>
      </c>
      <c r="M29" s="2">
        <v>2.31660231660232E-2</v>
      </c>
      <c r="N29" s="2">
        <v>2.2898368883312401E-2</v>
      </c>
    </row>
    <row r="30" spans="1:14" x14ac:dyDescent="0.3">
      <c r="A30" s="8" t="s">
        <v>87</v>
      </c>
      <c r="B30" s="2">
        <v>3.94944707740916E-2</v>
      </c>
      <c r="C30" s="2">
        <v>3.2332563510392598E-2</v>
      </c>
      <c r="D30" s="2">
        <v>3.3513513513513497E-2</v>
      </c>
      <c r="E30" s="2">
        <v>3.0619345859429398E-2</v>
      </c>
      <c r="F30" s="2">
        <v>2.98804780876494E-2</v>
      </c>
      <c r="G30" s="2">
        <v>2.59016393442623E-2</v>
      </c>
      <c r="H30" s="2">
        <v>2.5953220121755799E-2</v>
      </c>
      <c r="I30" s="2">
        <v>2.5242718446601899E-2</v>
      </c>
      <c r="J30" s="2">
        <v>2.3971493359248499E-2</v>
      </c>
      <c r="K30" s="2">
        <v>2.1697511167836601E-2</v>
      </c>
      <c r="L30" s="2">
        <v>1.98463508322663E-2</v>
      </c>
      <c r="M30" s="2">
        <v>1.83397683397683E-2</v>
      </c>
      <c r="N30" s="2">
        <v>1.6624843161857E-2</v>
      </c>
    </row>
    <row r="31" spans="1:14" x14ac:dyDescent="0.3">
      <c r="A31" s="8" t="s">
        <v>88</v>
      </c>
      <c r="B31" s="2">
        <v>0.65377697841726601</v>
      </c>
      <c r="C31" s="2">
        <v>0.61530398322851199</v>
      </c>
      <c r="D31" s="2">
        <v>0.58497109826589599</v>
      </c>
      <c r="E31" s="2">
        <v>0.54098360655737698</v>
      </c>
      <c r="F31" s="2">
        <v>0.51343705799151296</v>
      </c>
      <c r="G31" s="2">
        <v>0.47067238912732501</v>
      </c>
      <c r="H31" s="2">
        <v>0.46461949265687602</v>
      </c>
      <c r="I31" s="2">
        <v>0.43236409608090998</v>
      </c>
      <c r="J31" s="2">
        <v>0.40280777537797002</v>
      </c>
      <c r="K31" s="2">
        <v>0.39622641509433998</v>
      </c>
      <c r="L31" s="2">
        <v>0.37725118483412301</v>
      </c>
      <c r="M31" s="2">
        <v>0.38004750593824199</v>
      </c>
      <c r="N31" s="2">
        <v>0.38681318681318699</v>
      </c>
    </row>
    <row r="32" spans="1:14" x14ac:dyDescent="0.3">
      <c r="A32" s="8" t="s">
        <v>89</v>
      </c>
      <c r="B32" s="2">
        <v>8.5431654676259003E-2</v>
      </c>
      <c r="C32" s="2">
        <v>9.5387840670859494E-2</v>
      </c>
      <c r="D32" s="2">
        <v>0.102890173410405</v>
      </c>
      <c r="E32" s="2">
        <v>0.112232030264817</v>
      </c>
      <c r="F32" s="2">
        <v>0.11032531824611</v>
      </c>
      <c r="G32" s="2">
        <v>0.11587982832618</v>
      </c>
      <c r="H32" s="2">
        <v>0.118825100133511</v>
      </c>
      <c r="I32" s="2">
        <v>0.14412136536030301</v>
      </c>
      <c r="J32" s="2">
        <v>0.169546436285097</v>
      </c>
      <c r="K32" s="2">
        <v>0.18343815513626799</v>
      </c>
      <c r="L32" s="2">
        <v>0.202843601895735</v>
      </c>
      <c r="M32" s="2">
        <v>0.21456848772763301</v>
      </c>
      <c r="N32" s="2">
        <v>0.22124542124542099</v>
      </c>
    </row>
    <row r="33" spans="1:15" x14ac:dyDescent="0.3">
      <c r="A33" s="8" t="s">
        <v>90</v>
      </c>
      <c r="B33" s="2">
        <v>9.8920863309352493E-3</v>
      </c>
      <c r="C33" s="2">
        <v>1.0482180293501E-2</v>
      </c>
      <c r="D33" s="2">
        <v>1.38728323699422E-2</v>
      </c>
      <c r="E33" s="2">
        <v>1.63934426229508E-2</v>
      </c>
      <c r="F33" s="2">
        <v>2.5459688826025499E-2</v>
      </c>
      <c r="G33" s="2">
        <v>3.1473533619456401E-2</v>
      </c>
      <c r="H33" s="2">
        <v>3.2042723631508702E-2</v>
      </c>
      <c r="I33" s="2">
        <v>3.1605562579013903E-2</v>
      </c>
      <c r="J33" s="2">
        <v>3.3477321814254897E-2</v>
      </c>
      <c r="K33" s="2">
        <v>3.3542976939203398E-2</v>
      </c>
      <c r="L33" s="2">
        <v>3.4123222748815199E-2</v>
      </c>
      <c r="M33" s="2">
        <v>3.0878859857482201E-2</v>
      </c>
      <c r="N33" s="2">
        <v>3.2967032967033003E-2</v>
      </c>
    </row>
    <row r="34" spans="1:15" x14ac:dyDescent="0.3">
      <c r="A34" s="8" t="s">
        <v>91</v>
      </c>
      <c r="B34" s="2">
        <v>0.149280575539568</v>
      </c>
      <c r="C34" s="2">
        <v>0.18553459119496901</v>
      </c>
      <c r="D34" s="2">
        <v>0.21387283236994201</v>
      </c>
      <c r="E34" s="2">
        <v>0.239596469104666</v>
      </c>
      <c r="F34" s="2">
        <v>0.25176803394625202</v>
      </c>
      <c r="G34" s="2">
        <v>0.274678111587983</v>
      </c>
      <c r="H34" s="2">
        <v>0.26168224299065401</v>
      </c>
      <c r="I34" s="2">
        <v>0.24905183312262999</v>
      </c>
      <c r="J34" s="2">
        <v>0.21922246220302399</v>
      </c>
      <c r="K34" s="2">
        <v>0.20125786163522</v>
      </c>
      <c r="L34" s="2">
        <v>0.186729857819905</v>
      </c>
      <c r="M34" s="2">
        <v>0.16072842438638199</v>
      </c>
      <c r="N34" s="2">
        <v>0.143589743589744</v>
      </c>
    </row>
    <row r="35" spans="1:15" x14ac:dyDescent="0.3">
      <c r="A35" s="8" t="s">
        <v>92</v>
      </c>
      <c r="B35" s="2">
        <v>4.6762589928057603E-2</v>
      </c>
      <c r="C35" s="2">
        <v>4.40251572327044E-2</v>
      </c>
      <c r="D35" s="2">
        <v>4.2774566473988397E-2</v>
      </c>
      <c r="E35" s="2">
        <v>5.1702395964690999E-2</v>
      </c>
      <c r="F35" s="2">
        <v>6.7892503536067905E-2</v>
      </c>
      <c r="G35" s="2">
        <v>8.15450643776824E-2</v>
      </c>
      <c r="H35" s="2">
        <v>9.34579439252336E-2</v>
      </c>
      <c r="I35" s="2">
        <v>0.11378002528445</v>
      </c>
      <c r="J35" s="2">
        <v>0.14146868250540001</v>
      </c>
      <c r="K35" s="2">
        <v>0.14884696016771501</v>
      </c>
      <c r="L35" s="2">
        <v>0.159241706161137</v>
      </c>
      <c r="M35" s="2">
        <v>0.17102137767220901</v>
      </c>
      <c r="N35" s="2">
        <v>0.167765567765568</v>
      </c>
    </row>
    <row r="36" spans="1:15" x14ac:dyDescent="0.3">
      <c r="A36" s="8" t="s">
        <v>93</v>
      </c>
      <c r="B36" s="2">
        <v>5.4856115107913703E-2</v>
      </c>
      <c r="C36" s="2">
        <v>4.9266247379454897E-2</v>
      </c>
      <c r="D36" s="2">
        <v>4.1618497109826597E-2</v>
      </c>
      <c r="E36" s="2">
        <v>3.9092055485498101E-2</v>
      </c>
      <c r="F36" s="2">
        <v>3.1117397454031099E-2</v>
      </c>
      <c r="G36" s="2">
        <v>2.5751072961373401E-2</v>
      </c>
      <c r="H36" s="2">
        <v>2.9372496662216301E-2</v>
      </c>
      <c r="I36" s="2">
        <v>2.9077117572692799E-2</v>
      </c>
      <c r="J36" s="2">
        <v>3.3477321814254897E-2</v>
      </c>
      <c r="K36" s="2">
        <v>3.6687631027253698E-2</v>
      </c>
      <c r="L36" s="2">
        <v>3.9810426540284397E-2</v>
      </c>
      <c r="M36" s="2">
        <v>4.2755344418052302E-2</v>
      </c>
      <c r="N36" s="2">
        <v>4.7619047619047603E-2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-3.5175879396984903E-2</v>
      </c>
      <c r="C41" s="2">
        <v>0.104166666666667</v>
      </c>
      <c r="D41" s="2">
        <v>4.71698113207547E-2</v>
      </c>
      <c r="E41" s="2">
        <v>4.0540540540540501E-2</v>
      </c>
      <c r="F41" s="2">
        <v>3.67965367965368E-2</v>
      </c>
      <c r="G41" s="2">
        <v>1.2526096033402901E-2</v>
      </c>
      <c r="H41" s="2">
        <v>1.6494845360824701E-2</v>
      </c>
      <c r="I41" s="2">
        <v>8.11359026369168E-3</v>
      </c>
      <c r="J41" s="2">
        <v>3.0181086519114698E-2</v>
      </c>
      <c r="K41" s="2">
        <v>1.5625E-2</v>
      </c>
      <c r="L41" s="2">
        <v>3.8461538461538498E-3</v>
      </c>
      <c r="M41" s="2">
        <v>9.9616858237547901E-2</v>
      </c>
      <c r="N41" s="3">
        <v>0.154929577464789</v>
      </c>
      <c r="O41" s="3">
        <v>0.44221105527638199</v>
      </c>
    </row>
    <row r="42" spans="1:15" x14ac:dyDescent="0.3">
      <c r="A42" s="8" t="s">
        <v>83</v>
      </c>
      <c r="B42" s="2">
        <v>0</v>
      </c>
      <c r="C42" s="2">
        <v>-6.8965517241379296E-2</v>
      </c>
      <c r="D42" s="2">
        <v>5.5555555555555601E-2</v>
      </c>
      <c r="E42" s="2">
        <v>3.5087719298245598E-2</v>
      </c>
      <c r="F42" s="2">
        <v>-1.6949152542372899E-2</v>
      </c>
      <c r="G42" s="2">
        <v>5.1724137931034503E-2</v>
      </c>
      <c r="H42" s="2">
        <v>0.13114754098360701</v>
      </c>
      <c r="I42" s="2">
        <v>0.101449275362319</v>
      </c>
      <c r="J42" s="2">
        <v>0</v>
      </c>
      <c r="K42" s="2">
        <v>0.118421052631579</v>
      </c>
      <c r="L42" s="2">
        <v>2.3529411764705899E-2</v>
      </c>
      <c r="M42" s="2">
        <v>8.04597701149425E-2</v>
      </c>
      <c r="N42" s="3">
        <v>0.23684210526315799</v>
      </c>
      <c r="O42" s="3">
        <v>0.62068965517241403</v>
      </c>
    </row>
    <row r="43" spans="1:15" x14ac:dyDescent="0.3">
      <c r="A43" s="8" t="s">
        <v>84</v>
      </c>
      <c r="B43" s="2">
        <v>0.115942028985507</v>
      </c>
      <c r="C43" s="2">
        <v>0.12987012987013</v>
      </c>
      <c r="D43" s="2">
        <v>8.04597701149425E-2</v>
      </c>
      <c r="E43" s="2">
        <v>5.31914893617021E-2</v>
      </c>
      <c r="F43" s="2">
        <v>3.03030303030303E-2</v>
      </c>
      <c r="G43" s="2">
        <v>5.8823529411764698E-2</v>
      </c>
      <c r="H43" s="2">
        <v>4.6296296296296301E-2</v>
      </c>
      <c r="I43" s="2">
        <v>6.1946902654867297E-2</v>
      </c>
      <c r="J43" s="2">
        <v>-1.6666666666666701E-2</v>
      </c>
      <c r="K43" s="2">
        <v>-2.5423728813559299E-2</v>
      </c>
      <c r="L43" s="2">
        <v>2.6086956521739101E-2</v>
      </c>
      <c r="M43" s="2">
        <v>6.7796610169491497E-2</v>
      </c>
      <c r="N43" s="3">
        <v>0.05</v>
      </c>
      <c r="O43" s="3">
        <v>0.82608695652173902</v>
      </c>
    </row>
    <row r="44" spans="1:15" x14ac:dyDescent="0.3">
      <c r="A44" s="8" t="s">
        <v>85</v>
      </c>
      <c r="B44" s="2">
        <v>4.5871559633027498E-2</v>
      </c>
      <c r="C44" s="2">
        <v>6.19195046439628E-2</v>
      </c>
      <c r="D44" s="2">
        <v>3.5471331389698699E-2</v>
      </c>
      <c r="E44" s="2">
        <v>5.0680431722196197E-2</v>
      </c>
      <c r="F44" s="2">
        <v>1.29522108083966E-2</v>
      </c>
      <c r="G44" s="2">
        <v>2.1604938271604899E-2</v>
      </c>
      <c r="H44" s="2">
        <v>-2.1148036253776401E-2</v>
      </c>
      <c r="I44" s="2">
        <v>-6.17283950617284E-3</v>
      </c>
      <c r="J44" s="2">
        <v>1.4640638864241299E-2</v>
      </c>
      <c r="K44" s="2">
        <v>-6.1215566243987803E-3</v>
      </c>
      <c r="L44" s="2">
        <v>-9.2388913330400408E-3</v>
      </c>
      <c r="M44" s="2">
        <v>7.1047957371225597E-3</v>
      </c>
      <c r="N44" s="3">
        <v>6.2111801242236003E-3</v>
      </c>
      <c r="O44" s="3">
        <v>0.223961144090664</v>
      </c>
    </row>
    <row r="45" spans="1:15" x14ac:dyDescent="0.3">
      <c r="A45" s="8" t="s">
        <v>86</v>
      </c>
      <c r="B45" s="2">
        <v>5.5555555555555601E-2</v>
      </c>
      <c r="C45" s="2">
        <v>3.5087719298245598E-2</v>
      </c>
      <c r="D45" s="2">
        <v>1.6949152542372899E-2</v>
      </c>
      <c r="E45" s="2">
        <v>0.05</v>
      </c>
      <c r="F45" s="2">
        <v>1.58730158730159E-2</v>
      </c>
      <c r="G45" s="2">
        <v>7.8125E-2</v>
      </c>
      <c r="H45" s="2">
        <v>0</v>
      </c>
      <c r="I45" s="2">
        <v>-4.3478260869565202E-2</v>
      </c>
      <c r="J45" s="2">
        <v>0.10606060606060599</v>
      </c>
      <c r="K45" s="2">
        <v>-5.4794520547945202E-2</v>
      </c>
      <c r="L45" s="2">
        <v>4.3478260869565202E-2</v>
      </c>
      <c r="M45" s="2">
        <v>1.38888888888889E-2</v>
      </c>
      <c r="N45" s="3">
        <v>0.10606060606060599</v>
      </c>
      <c r="O45" s="3">
        <v>0.35185185185185203</v>
      </c>
    </row>
    <row r="46" spans="1:15" x14ac:dyDescent="0.3">
      <c r="A46" s="8" t="s">
        <v>87</v>
      </c>
      <c r="B46" s="2">
        <v>-0.16</v>
      </c>
      <c r="C46" s="2">
        <v>0.107142857142857</v>
      </c>
      <c r="D46" s="2">
        <v>-5.3763440860215103E-2</v>
      </c>
      <c r="E46" s="2">
        <v>2.27272727272727E-2</v>
      </c>
      <c r="F46" s="2">
        <v>-0.122222222222222</v>
      </c>
      <c r="G46" s="2">
        <v>2.53164556962025E-2</v>
      </c>
      <c r="H46" s="2">
        <v>-3.7037037037037E-2</v>
      </c>
      <c r="I46" s="2">
        <v>-5.1282051282051301E-2</v>
      </c>
      <c r="J46" s="2">
        <v>-8.1081081081081099E-2</v>
      </c>
      <c r="K46" s="2">
        <v>-8.8235294117647106E-2</v>
      </c>
      <c r="L46" s="2">
        <v>-8.0645161290322606E-2</v>
      </c>
      <c r="M46" s="2">
        <v>-7.0175438596491196E-2</v>
      </c>
      <c r="N46" s="3">
        <v>-0.28378378378378399</v>
      </c>
      <c r="O46" s="3">
        <v>-0.47</v>
      </c>
    </row>
    <row r="47" spans="1:15" x14ac:dyDescent="0.3">
      <c r="A47" s="8" t="s">
        <v>88</v>
      </c>
      <c r="B47" s="2">
        <v>-0.192572214580468</v>
      </c>
      <c r="C47" s="2">
        <v>-0.137989778534923</v>
      </c>
      <c r="D47" s="2">
        <v>-0.15217391304347799</v>
      </c>
      <c r="E47" s="2">
        <v>-0.15384615384615399</v>
      </c>
      <c r="F47" s="2">
        <v>-9.3663911845730002E-2</v>
      </c>
      <c r="G47" s="2">
        <v>5.7750759878419503E-2</v>
      </c>
      <c r="H47" s="2">
        <v>-1.72413793103448E-2</v>
      </c>
      <c r="I47" s="2">
        <v>9.0643274853801206E-2</v>
      </c>
      <c r="J47" s="2">
        <v>1.34048257372654E-2</v>
      </c>
      <c r="K47" s="2">
        <v>5.29100529100529E-2</v>
      </c>
      <c r="L47" s="2">
        <v>0.20603015075376899</v>
      </c>
      <c r="M47" s="2">
        <v>0.1</v>
      </c>
      <c r="N47" s="3">
        <v>0.41554959785522799</v>
      </c>
      <c r="O47" s="3">
        <v>-0.27372764786795101</v>
      </c>
    </row>
    <row r="48" spans="1:15" x14ac:dyDescent="0.3">
      <c r="A48" s="8" t="s">
        <v>89</v>
      </c>
      <c r="B48" s="2">
        <v>-4.2105263157894701E-2</v>
      </c>
      <c r="C48" s="2">
        <v>-2.1978021978022001E-2</v>
      </c>
      <c r="D48" s="2">
        <v>0</v>
      </c>
      <c r="E48" s="2">
        <v>-0.123595505617978</v>
      </c>
      <c r="F48" s="2">
        <v>3.8461538461538498E-2</v>
      </c>
      <c r="G48" s="2">
        <v>9.8765432098765399E-2</v>
      </c>
      <c r="H48" s="2">
        <v>0.28089887640449401</v>
      </c>
      <c r="I48" s="2">
        <v>0.37719298245614002</v>
      </c>
      <c r="J48" s="2">
        <v>0.11464968152866201</v>
      </c>
      <c r="K48" s="2">
        <v>0.222857142857143</v>
      </c>
      <c r="L48" s="2">
        <v>0.26635514018691597</v>
      </c>
      <c r="M48" s="2">
        <v>0.11439114391143899</v>
      </c>
      <c r="N48" s="3">
        <v>0.92356687898089196</v>
      </c>
      <c r="O48" s="3">
        <v>2.1789473684210501</v>
      </c>
    </row>
    <row r="49" spans="1:15" x14ac:dyDescent="0.3">
      <c r="A49" s="8" t="s">
        <v>90</v>
      </c>
      <c r="B49" s="2">
        <v>-9.0909090909090898E-2</v>
      </c>
      <c r="C49" s="2">
        <v>0.2</v>
      </c>
      <c r="D49" s="2">
        <v>8.3333333333333301E-2</v>
      </c>
      <c r="E49" s="2">
        <v>0.38461538461538503</v>
      </c>
      <c r="F49" s="2">
        <v>0.22222222222222199</v>
      </c>
      <c r="G49" s="2">
        <v>9.0909090909090898E-2</v>
      </c>
      <c r="H49" s="2">
        <v>4.1666666666666699E-2</v>
      </c>
      <c r="I49" s="2">
        <v>0.24</v>
      </c>
      <c r="J49" s="2">
        <v>3.2258064516128997E-2</v>
      </c>
      <c r="K49" s="2">
        <v>0.125</v>
      </c>
      <c r="L49" s="2">
        <v>8.3333333333333301E-2</v>
      </c>
      <c r="M49" s="2">
        <v>0.15384615384615399</v>
      </c>
      <c r="N49" s="3">
        <v>0.45161290322580599</v>
      </c>
      <c r="O49" s="3">
        <v>3.0909090909090899</v>
      </c>
    </row>
    <row r="50" spans="1:15" x14ac:dyDescent="0.3">
      <c r="A50" s="8" t="s">
        <v>91</v>
      </c>
      <c r="B50" s="2">
        <v>6.6265060240963902E-2</v>
      </c>
      <c r="C50" s="2">
        <v>4.5197740112994399E-2</v>
      </c>
      <c r="D50" s="2">
        <v>2.7027027027027001E-2</v>
      </c>
      <c r="E50" s="2">
        <v>-6.3157894736842093E-2</v>
      </c>
      <c r="F50" s="2">
        <v>7.8651685393258397E-2</v>
      </c>
      <c r="G50" s="2">
        <v>2.0833333333333301E-2</v>
      </c>
      <c r="H50" s="2">
        <v>5.1020408163265302E-3</v>
      </c>
      <c r="I50" s="2">
        <v>3.0456852791878201E-2</v>
      </c>
      <c r="J50" s="2">
        <v>-5.4187192118226597E-2</v>
      </c>
      <c r="K50" s="2">
        <v>2.6041666666666699E-2</v>
      </c>
      <c r="L50" s="2">
        <v>3.0456852791878201E-2</v>
      </c>
      <c r="M50" s="2">
        <v>-3.4482758620689703E-2</v>
      </c>
      <c r="N50" s="3">
        <v>-3.4482758620689703E-2</v>
      </c>
      <c r="O50" s="3">
        <v>0.180722891566265</v>
      </c>
    </row>
    <row r="51" spans="1:15" x14ac:dyDescent="0.3">
      <c r="A51" s="8" t="s">
        <v>92</v>
      </c>
      <c r="B51" s="2">
        <v>-0.19230769230769201</v>
      </c>
      <c r="C51" s="2">
        <v>-0.119047619047619</v>
      </c>
      <c r="D51" s="2">
        <v>0.108108108108108</v>
      </c>
      <c r="E51" s="2">
        <v>0.17073170731707299</v>
      </c>
      <c r="F51" s="2">
        <v>0.1875</v>
      </c>
      <c r="G51" s="2">
        <v>0.22807017543859601</v>
      </c>
      <c r="H51" s="2">
        <v>0.28571428571428598</v>
      </c>
      <c r="I51" s="2">
        <v>0.45555555555555599</v>
      </c>
      <c r="J51" s="2">
        <v>8.3969465648855005E-2</v>
      </c>
      <c r="K51" s="2">
        <v>0.183098591549296</v>
      </c>
      <c r="L51" s="2">
        <v>0.28571428571428598</v>
      </c>
      <c r="M51" s="2">
        <v>6.0185185185185203E-2</v>
      </c>
      <c r="N51" s="3">
        <v>0.74809160305343503</v>
      </c>
      <c r="O51" s="3">
        <v>3.4038461538461502</v>
      </c>
    </row>
    <row r="52" spans="1:15" x14ac:dyDescent="0.3">
      <c r="A52" s="8" t="s">
        <v>93</v>
      </c>
      <c r="B52" s="2">
        <v>-0.22950819672131101</v>
      </c>
      <c r="C52" s="2">
        <v>-0.23404255319148901</v>
      </c>
      <c r="D52" s="2">
        <v>-0.13888888888888901</v>
      </c>
      <c r="E52" s="2">
        <v>-0.29032258064516098</v>
      </c>
      <c r="F52" s="2">
        <v>-0.18181818181818199</v>
      </c>
      <c r="G52" s="2">
        <v>0.22222222222222199</v>
      </c>
      <c r="H52" s="2">
        <v>4.5454545454545497E-2</v>
      </c>
      <c r="I52" s="2">
        <v>0.34782608695652201</v>
      </c>
      <c r="J52" s="2">
        <v>0.12903225806451599</v>
      </c>
      <c r="K52" s="2">
        <v>0.2</v>
      </c>
      <c r="L52" s="2">
        <v>0.28571428571428598</v>
      </c>
      <c r="M52" s="2">
        <v>0.203703703703704</v>
      </c>
      <c r="N52" s="3">
        <v>1.0967741935483899</v>
      </c>
      <c r="O52" s="3">
        <v>6.5573770491803296E-2</v>
      </c>
    </row>
    <row r="53" spans="1:15" x14ac:dyDescent="0.3">
      <c r="A53" s="11" t="s">
        <v>16</v>
      </c>
      <c r="B53" s="3">
        <v>-2.52469813391877E-2</v>
      </c>
      <c r="C53" s="3">
        <v>2.4774774774774799E-2</v>
      </c>
      <c r="D53" s="3">
        <v>7.4175824175824199E-3</v>
      </c>
      <c r="E53" s="3">
        <v>1.41805290428143E-2</v>
      </c>
      <c r="F53" s="3">
        <v>8.0666845926324303E-3</v>
      </c>
      <c r="G53" s="3">
        <v>3.22752734062417E-2</v>
      </c>
      <c r="H53" s="3">
        <v>2.8423772609819098E-3</v>
      </c>
      <c r="I53" s="3">
        <v>3.4011852615305302E-2</v>
      </c>
      <c r="J53" s="3">
        <v>1.86892599053077E-2</v>
      </c>
      <c r="K53" s="3">
        <v>2.22602739726027E-2</v>
      </c>
      <c r="L53" s="3">
        <v>4.5944005743000699E-2</v>
      </c>
      <c r="M53" s="3">
        <v>4.1638069091741003E-2</v>
      </c>
      <c r="N53" s="3">
        <v>0.134562671318216</v>
      </c>
      <c r="O53" s="3">
        <v>0.249451152579583</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196</v>
      </c>
    </row>
    <row r="2" spans="1:14" ht="15.6" x14ac:dyDescent="0.3">
      <c r="A2" s="12" t="s">
        <v>197</v>
      </c>
    </row>
    <row r="3" spans="1:14" ht="15.6" x14ac:dyDescent="0.3">
      <c r="A3" s="12" t="s">
        <v>33</v>
      </c>
    </row>
    <row r="4" spans="1:14" x14ac:dyDescent="0.3">
      <c r="A4" s="15"/>
    </row>
    <row r="5" spans="1:14" x14ac:dyDescent="0.3">
      <c r="A5" s="16" t="str">
        <f>HYPERLINK("#'Table of contents'!A84",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160</v>
      </c>
      <c r="C8" s="1">
        <v>157</v>
      </c>
      <c r="D8" s="1">
        <v>170</v>
      </c>
      <c r="E8" s="1">
        <v>154</v>
      </c>
      <c r="F8" s="1">
        <v>130</v>
      </c>
      <c r="G8" s="1">
        <v>125</v>
      </c>
      <c r="H8" s="1">
        <v>110</v>
      </c>
      <c r="I8" s="1">
        <v>127</v>
      </c>
      <c r="J8" s="1">
        <v>137</v>
      </c>
      <c r="K8" s="1">
        <v>127</v>
      </c>
      <c r="L8" s="1">
        <v>130</v>
      </c>
      <c r="M8" s="1">
        <v>123</v>
      </c>
      <c r="N8" s="1">
        <v>112</v>
      </c>
    </row>
    <row r="9" spans="1:14" x14ac:dyDescent="0.3">
      <c r="A9" s="7" t="s">
        <v>14</v>
      </c>
      <c r="B9" s="1">
        <v>523</v>
      </c>
      <c r="C9" s="1">
        <v>522</v>
      </c>
      <c r="D9" s="1">
        <v>503</v>
      </c>
      <c r="E9" s="1">
        <v>491</v>
      </c>
      <c r="F9" s="1">
        <v>495</v>
      </c>
      <c r="G9" s="1">
        <v>503</v>
      </c>
      <c r="H9" s="1">
        <v>490</v>
      </c>
      <c r="I9" s="1">
        <v>513</v>
      </c>
      <c r="J9" s="1">
        <v>531</v>
      </c>
      <c r="K9" s="1">
        <v>582</v>
      </c>
      <c r="L9" s="1">
        <v>620</v>
      </c>
      <c r="M9" s="1">
        <v>608</v>
      </c>
      <c r="N9" s="1">
        <v>606</v>
      </c>
    </row>
    <row r="10" spans="1:14" x14ac:dyDescent="0.3">
      <c r="A10" s="7" t="s">
        <v>15</v>
      </c>
      <c r="B10" s="1">
        <v>78</v>
      </c>
      <c r="C10" s="1">
        <v>82</v>
      </c>
      <c r="D10" s="1">
        <v>83</v>
      </c>
      <c r="E10" s="1">
        <v>81</v>
      </c>
      <c r="F10" s="1">
        <v>78</v>
      </c>
      <c r="G10" s="1">
        <v>71</v>
      </c>
      <c r="H10" s="1">
        <v>71</v>
      </c>
      <c r="I10" s="1">
        <v>71</v>
      </c>
      <c r="J10" s="1">
        <v>87</v>
      </c>
      <c r="K10" s="1">
        <v>98</v>
      </c>
      <c r="L10" s="1">
        <v>115</v>
      </c>
      <c r="M10" s="1">
        <v>123</v>
      </c>
      <c r="N10" s="1">
        <v>115</v>
      </c>
    </row>
    <row r="11" spans="1:14" x14ac:dyDescent="0.3">
      <c r="A11" s="10" t="s">
        <v>16</v>
      </c>
      <c r="B11" s="5">
        <v>761</v>
      </c>
      <c r="C11" s="5">
        <v>761</v>
      </c>
      <c r="D11" s="5">
        <v>756</v>
      </c>
      <c r="E11" s="5">
        <v>726</v>
      </c>
      <c r="F11" s="5">
        <v>703</v>
      </c>
      <c r="G11" s="5">
        <v>699</v>
      </c>
      <c r="H11" s="5">
        <v>671</v>
      </c>
      <c r="I11" s="5">
        <v>711</v>
      </c>
      <c r="J11" s="5">
        <v>755</v>
      </c>
      <c r="K11" s="5">
        <v>807</v>
      </c>
      <c r="L11" s="5">
        <v>865</v>
      </c>
      <c r="M11" s="5">
        <v>854</v>
      </c>
      <c r="N11" s="5">
        <v>833</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0.21024967148488799</v>
      </c>
      <c r="C16" s="2">
        <v>0.206307490144547</v>
      </c>
      <c r="D16" s="2">
        <v>0.22486772486772499</v>
      </c>
      <c r="E16" s="2">
        <v>0.21212121212121199</v>
      </c>
      <c r="F16" s="2">
        <v>0.18492176386913201</v>
      </c>
      <c r="G16" s="2">
        <v>0.17882689556509301</v>
      </c>
      <c r="H16" s="2">
        <v>0.16393442622950799</v>
      </c>
      <c r="I16" s="2">
        <v>0.178621659634318</v>
      </c>
      <c r="J16" s="2">
        <v>0.18145695364238401</v>
      </c>
      <c r="K16" s="2">
        <v>0.157372986369269</v>
      </c>
      <c r="L16" s="2">
        <v>0.15028901734104</v>
      </c>
      <c r="M16" s="2">
        <v>0.14402810304449601</v>
      </c>
      <c r="N16" s="2">
        <v>0.13445378151260501</v>
      </c>
    </row>
    <row r="17" spans="1:15" x14ac:dyDescent="0.3">
      <c r="A17" s="8" t="s">
        <v>14</v>
      </c>
      <c r="B17" s="2">
        <v>0.68725361366622895</v>
      </c>
      <c r="C17" s="2">
        <v>0.68593955321944799</v>
      </c>
      <c r="D17" s="2">
        <v>0.66534391534391502</v>
      </c>
      <c r="E17" s="2">
        <v>0.67630853994490403</v>
      </c>
      <c r="F17" s="2">
        <v>0.70412517780938799</v>
      </c>
      <c r="G17" s="2">
        <v>0.71959942775393404</v>
      </c>
      <c r="H17" s="2">
        <v>0.73025335320417295</v>
      </c>
      <c r="I17" s="2">
        <v>0.721518987341772</v>
      </c>
      <c r="J17" s="2">
        <v>0.703311258278146</v>
      </c>
      <c r="K17" s="2">
        <v>0.72118959107806702</v>
      </c>
      <c r="L17" s="2">
        <v>0.71676300578034702</v>
      </c>
      <c r="M17" s="2">
        <v>0.71194379391100704</v>
      </c>
      <c r="N17" s="2">
        <v>0.72749099639855896</v>
      </c>
    </row>
    <row r="18" spans="1:15" x14ac:dyDescent="0.3">
      <c r="A18" s="8" t="s">
        <v>15</v>
      </c>
      <c r="B18" s="2">
        <v>0.10249671484888299</v>
      </c>
      <c r="C18" s="2">
        <v>0.107752956636005</v>
      </c>
      <c r="D18" s="2">
        <v>0.10978835978836</v>
      </c>
      <c r="E18" s="2">
        <v>0.111570247933884</v>
      </c>
      <c r="F18" s="2">
        <v>0.110953058321479</v>
      </c>
      <c r="G18" s="2">
        <v>0.101573676680973</v>
      </c>
      <c r="H18" s="2">
        <v>0.105812220566319</v>
      </c>
      <c r="I18" s="2">
        <v>9.9859353023909997E-2</v>
      </c>
      <c r="J18" s="2">
        <v>0.11523178807947</v>
      </c>
      <c r="K18" s="2">
        <v>0.121437422552664</v>
      </c>
      <c r="L18" s="2">
        <v>0.13294797687861301</v>
      </c>
      <c r="M18" s="2">
        <v>0.14402810304449601</v>
      </c>
      <c r="N18" s="2">
        <v>0.138055222088836</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-1.8749999999999999E-2</v>
      </c>
      <c r="C23" s="2">
        <v>8.2802547770700605E-2</v>
      </c>
      <c r="D23" s="2">
        <v>-9.41176470588235E-2</v>
      </c>
      <c r="E23" s="2">
        <v>-0.15584415584415601</v>
      </c>
      <c r="F23" s="2">
        <v>-3.8461538461538498E-2</v>
      </c>
      <c r="G23" s="2">
        <v>-0.12</v>
      </c>
      <c r="H23" s="2">
        <v>0.15454545454545501</v>
      </c>
      <c r="I23" s="2">
        <v>7.8740157480315001E-2</v>
      </c>
      <c r="J23" s="2">
        <v>-7.2992700729927001E-2</v>
      </c>
      <c r="K23" s="2">
        <v>2.3622047244094498E-2</v>
      </c>
      <c r="L23" s="2">
        <v>-5.3846153846153801E-2</v>
      </c>
      <c r="M23" s="2">
        <v>-8.9430894308943104E-2</v>
      </c>
      <c r="N23" s="3">
        <v>-0.18248175182481799</v>
      </c>
      <c r="O23" s="3">
        <v>-0.3</v>
      </c>
    </row>
    <row r="24" spans="1:15" x14ac:dyDescent="0.3">
      <c r="A24" s="8" t="s">
        <v>14</v>
      </c>
      <c r="B24" s="2">
        <v>-1.9120458891013401E-3</v>
      </c>
      <c r="C24" s="2">
        <v>-3.63984674329502E-2</v>
      </c>
      <c r="D24" s="2">
        <v>-2.3856858846918499E-2</v>
      </c>
      <c r="E24" s="2">
        <v>8.1466395112016303E-3</v>
      </c>
      <c r="F24" s="2">
        <v>1.61616161616162E-2</v>
      </c>
      <c r="G24" s="2">
        <v>-2.5844930417494999E-2</v>
      </c>
      <c r="H24" s="2">
        <v>4.6938775510204103E-2</v>
      </c>
      <c r="I24" s="2">
        <v>3.5087719298245598E-2</v>
      </c>
      <c r="J24" s="2">
        <v>9.6045197740112997E-2</v>
      </c>
      <c r="K24" s="2">
        <v>6.5292096219931303E-2</v>
      </c>
      <c r="L24" s="2">
        <v>-1.9354838709677399E-2</v>
      </c>
      <c r="M24" s="2">
        <v>-3.28947368421053E-3</v>
      </c>
      <c r="N24" s="3">
        <v>0.14124293785310699</v>
      </c>
      <c r="O24" s="3">
        <v>0.15869980879541101</v>
      </c>
    </row>
    <row r="25" spans="1:15" x14ac:dyDescent="0.3">
      <c r="A25" s="8" t="s">
        <v>15</v>
      </c>
      <c r="B25" s="2">
        <v>5.1282051282051301E-2</v>
      </c>
      <c r="C25" s="2">
        <v>1.21951219512195E-2</v>
      </c>
      <c r="D25" s="2">
        <v>-2.40963855421687E-2</v>
      </c>
      <c r="E25" s="2">
        <v>-3.7037037037037E-2</v>
      </c>
      <c r="F25" s="2">
        <v>-8.9743589743589702E-2</v>
      </c>
      <c r="G25" s="2">
        <v>0</v>
      </c>
      <c r="H25" s="2">
        <v>0</v>
      </c>
      <c r="I25" s="2">
        <v>0.22535211267605601</v>
      </c>
      <c r="J25" s="2">
        <v>0.126436781609195</v>
      </c>
      <c r="K25" s="2">
        <v>0.17346938775510201</v>
      </c>
      <c r="L25" s="2">
        <v>6.9565217391304293E-2</v>
      </c>
      <c r="M25" s="2">
        <v>-6.50406504065041E-2</v>
      </c>
      <c r="N25" s="3">
        <v>0.32183908045977</v>
      </c>
      <c r="O25" s="3">
        <v>0.47435897435897401</v>
      </c>
    </row>
    <row r="26" spans="1:15" x14ac:dyDescent="0.3">
      <c r="A26" s="11" t="s">
        <v>16</v>
      </c>
      <c r="B26" s="3">
        <v>0</v>
      </c>
      <c r="C26" s="3">
        <v>-6.5703022339027601E-3</v>
      </c>
      <c r="D26" s="3">
        <v>-3.9682539682539701E-2</v>
      </c>
      <c r="E26" s="3">
        <v>-3.1680440771349898E-2</v>
      </c>
      <c r="F26" s="3">
        <v>-5.6899004267425297E-3</v>
      </c>
      <c r="G26" s="3">
        <v>-4.0057224606580802E-2</v>
      </c>
      <c r="H26" s="3">
        <v>5.9612518628912099E-2</v>
      </c>
      <c r="I26" s="3">
        <v>6.1884669479606198E-2</v>
      </c>
      <c r="J26" s="3">
        <v>6.8874172185430502E-2</v>
      </c>
      <c r="K26" s="3">
        <v>7.1871127633209395E-2</v>
      </c>
      <c r="L26" s="3">
        <v>-1.2716763005780301E-2</v>
      </c>
      <c r="M26" s="3">
        <v>-2.4590163934426201E-2</v>
      </c>
      <c r="N26" s="3">
        <v>0.103311258278146</v>
      </c>
      <c r="O26" s="3">
        <v>9.4612352168199701E-2</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198</v>
      </c>
    </row>
    <row r="2" spans="1:14" ht="15.6" x14ac:dyDescent="0.3">
      <c r="A2" s="12" t="s">
        <v>197</v>
      </c>
    </row>
    <row r="3" spans="1:14" ht="15.6" x14ac:dyDescent="0.3">
      <c r="A3" s="12" t="s">
        <v>47</v>
      </c>
    </row>
    <row r="4" spans="1:14" x14ac:dyDescent="0.3">
      <c r="A4" s="15"/>
    </row>
    <row r="5" spans="1:14" x14ac:dyDescent="0.3">
      <c r="A5" s="16" t="str">
        <f>HYPERLINK("#'Table of contents'!A85",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499</v>
      </c>
      <c r="C8" s="1">
        <v>498</v>
      </c>
      <c r="D8" s="1">
        <v>500</v>
      </c>
      <c r="E8" s="1">
        <v>486</v>
      </c>
      <c r="F8" s="1">
        <v>476</v>
      </c>
      <c r="G8" s="1">
        <v>464</v>
      </c>
      <c r="H8" s="1">
        <v>445</v>
      </c>
      <c r="I8" s="1">
        <v>452</v>
      </c>
      <c r="J8" s="1">
        <v>473</v>
      </c>
      <c r="K8" s="1">
        <v>517</v>
      </c>
      <c r="L8" s="1">
        <v>553</v>
      </c>
      <c r="M8" s="1">
        <v>541</v>
      </c>
      <c r="N8" s="1">
        <v>526</v>
      </c>
    </row>
    <row r="9" spans="1:14" x14ac:dyDescent="0.3">
      <c r="A9" s="7" t="s">
        <v>45</v>
      </c>
      <c r="B9" s="1">
        <v>262</v>
      </c>
      <c r="C9" s="1">
        <v>263</v>
      </c>
      <c r="D9" s="1">
        <v>256</v>
      </c>
      <c r="E9" s="1">
        <v>240</v>
      </c>
      <c r="F9" s="1">
        <v>227</v>
      </c>
      <c r="G9" s="1">
        <v>235</v>
      </c>
      <c r="H9" s="1">
        <v>226</v>
      </c>
      <c r="I9" s="1">
        <v>259</v>
      </c>
      <c r="J9" s="1">
        <v>282</v>
      </c>
      <c r="K9" s="1">
        <v>290</v>
      </c>
      <c r="L9" s="1">
        <v>312</v>
      </c>
      <c r="M9" s="1">
        <v>313</v>
      </c>
      <c r="N9" s="1">
        <v>307</v>
      </c>
    </row>
    <row r="10" spans="1:14" x14ac:dyDescent="0.3">
      <c r="A10" s="10" t="s">
        <v>16</v>
      </c>
      <c r="B10" s="5">
        <v>761</v>
      </c>
      <c r="C10" s="5">
        <v>761</v>
      </c>
      <c r="D10" s="5">
        <v>756</v>
      </c>
      <c r="E10" s="5">
        <v>726</v>
      </c>
      <c r="F10" s="5">
        <v>703</v>
      </c>
      <c r="G10" s="5">
        <v>699</v>
      </c>
      <c r="H10" s="5">
        <v>671</v>
      </c>
      <c r="I10" s="5">
        <v>711</v>
      </c>
      <c r="J10" s="5">
        <v>755</v>
      </c>
      <c r="K10" s="5">
        <v>807</v>
      </c>
      <c r="L10" s="5">
        <v>865</v>
      </c>
      <c r="M10" s="5">
        <v>854</v>
      </c>
      <c r="N10" s="5">
        <v>833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0.655716162943495</v>
      </c>
      <c r="C15" s="2">
        <v>0.65440210249671504</v>
      </c>
      <c r="D15" s="2">
        <v>0.66137566137566095</v>
      </c>
      <c r="E15" s="2">
        <v>0.669421487603306</v>
      </c>
      <c r="F15" s="2">
        <v>0.67709815078236102</v>
      </c>
      <c r="G15" s="2">
        <v>0.66380543633762501</v>
      </c>
      <c r="H15" s="2">
        <v>0.66318926974664705</v>
      </c>
      <c r="I15" s="2">
        <v>0.63572433192686395</v>
      </c>
      <c r="J15" s="2">
        <v>0.62649006622516601</v>
      </c>
      <c r="K15" s="2">
        <v>0.64064436183395301</v>
      </c>
      <c r="L15" s="2">
        <v>0.63930635838150296</v>
      </c>
      <c r="M15" s="2">
        <v>0.63348946135831397</v>
      </c>
      <c r="N15" s="2">
        <v>0.63145258103241297</v>
      </c>
    </row>
    <row r="16" spans="1:14" x14ac:dyDescent="0.3">
      <c r="A16" s="8" t="s">
        <v>45</v>
      </c>
      <c r="B16" s="2">
        <v>0.344283837056505</v>
      </c>
      <c r="C16" s="2">
        <v>0.34559789750328501</v>
      </c>
      <c r="D16" s="2">
        <v>0.33862433862433899</v>
      </c>
      <c r="E16" s="2">
        <v>0.330578512396694</v>
      </c>
      <c r="F16" s="2">
        <v>0.32290184921763898</v>
      </c>
      <c r="G16" s="2">
        <v>0.33619456366237499</v>
      </c>
      <c r="H16" s="2">
        <v>0.33681073025335301</v>
      </c>
      <c r="I16" s="2">
        <v>0.36427566807313599</v>
      </c>
      <c r="J16" s="2">
        <v>0.37350993377483399</v>
      </c>
      <c r="K16" s="2">
        <v>0.35935563816604699</v>
      </c>
      <c r="L16" s="2">
        <v>0.36069364161849699</v>
      </c>
      <c r="M16" s="2">
        <v>0.36651053864168598</v>
      </c>
      <c r="N16" s="2">
        <v>0.36854741896758703</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-2.0040080160320601E-3</v>
      </c>
      <c r="C21" s="2">
        <v>4.0160642570281103E-3</v>
      </c>
      <c r="D21" s="2">
        <v>-2.8000000000000001E-2</v>
      </c>
      <c r="E21" s="2">
        <v>-2.0576131687242798E-2</v>
      </c>
      <c r="F21" s="2">
        <v>-2.5210084033613401E-2</v>
      </c>
      <c r="G21" s="2">
        <v>-4.0948275862068999E-2</v>
      </c>
      <c r="H21" s="2">
        <v>1.57303370786517E-2</v>
      </c>
      <c r="I21" s="2">
        <v>4.6460176991150397E-2</v>
      </c>
      <c r="J21" s="2">
        <v>9.3023255813953501E-2</v>
      </c>
      <c r="K21" s="2">
        <v>6.9632495164410099E-2</v>
      </c>
      <c r="L21" s="2">
        <v>-2.1699819168173599E-2</v>
      </c>
      <c r="M21" s="2">
        <v>-2.7726432532347502E-2</v>
      </c>
      <c r="N21" s="3">
        <v>0.112050739957717</v>
      </c>
      <c r="O21" s="3">
        <v>5.4108216432865702E-2</v>
      </c>
    </row>
    <row r="22" spans="1:15" x14ac:dyDescent="0.3">
      <c r="A22" s="8" t="s">
        <v>45</v>
      </c>
      <c r="B22" s="2">
        <v>3.81679389312977E-3</v>
      </c>
      <c r="C22" s="2">
        <v>-2.6615969581748999E-2</v>
      </c>
      <c r="D22" s="2">
        <v>-6.25E-2</v>
      </c>
      <c r="E22" s="2">
        <v>-5.4166666666666703E-2</v>
      </c>
      <c r="F22" s="2">
        <v>3.5242290748898703E-2</v>
      </c>
      <c r="G22" s="2">
        <v>-3.8297872340425497E-2</v>
      </c>
      <c r="H22" s="2">
        <v>0.146017699115044</v>
      </c>
      <c r="I22" s="2">
        <v>8.8803088803088806E-2</v>
      </c>
      <c r="J22" s="2">
        <v>2.8368794326241099E-2</v>
      </c>
      <c r="K22" s="2">
        <v>7.5862068965517199E-2</v>
      </c>
      <c r="L22" s="2">
        <v>3.2051282051282098E-3</v>
      </c>
      <c r="M22" s="2">
        <v>-1.91693290734824E-2</v>
      </c>
      <c r="N22" s="3">
        <v>8.8652482269503494E-2</v>
      </c>
      <c r="O22" s="3">
        <v>0.17175572519084001</v>
      </c>
    </row>
    <row r="23" spans="1:15" x14ac:dyDescent="0.3">
      <c r="A23" s="11" t="s">
        <v>16</v>
      </c>
      <c r="B23" s="3">
        <v>0</v>
      </c>
      <c r="C23" s="3">
        <v>-6.5703022339027601E-3</v>
      </c>
      <c r="D23" s="3">
        <v>-3.9682539682539701E-2</v>
      </c>
      <c r="E23" s="3">
        <v>-3.1680440771349898E-2</v>
      </c>
      <c r="F23" s="3">
        <v>-5.6899004267425297E-3</v>
      </c>
      <c r="G23" s="3">
        <v>-4.0057224606580802E-2</v>
      </c>
      <c r="H23" s="3">
        <v>5.9612518628912099E-2</v>
      </c>
      <c r="I23" s="3">
        <v>6.1884669479606198E-2</v>
      </c>
      <c r="J23" s="3">
        <v>6.8874172185430502E-2</v>
      </c>
      <c r="K23" s="3">
        <v>7.1871127633209395E-2</v>
      </c>
      <c r="L23" s="3">
        <v>-1.2716763005780301E-2</v>
      </c>
      <c r="M23" s="3">
        <v>-2.4590163934426201E-2</v>
      </c>
      <c r="N23" s="3">
        <v>0.103311258278146</v>
      </c>
      <c r="O23" s="3">
        <v>9.4612352168199701E-2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199</v>
      </c>
    </row>
    <row r="2" spans="1:14" ht="15.6" x14ac:dyDescent="0.3">
      <c r="A2" s="12" t="s">
        <v>197</v>
      </c>
    </row>
    <row r="3" spans="1:14" ht="15.6" x14ac:dyDescent="0.3">
      <c r="A3" s="12" t="s">
        <v>55</v>
      </c>
    </row>
    <row r="4" spans="1:14" x14ac:dyDescent="0.3">
      <c r="A4" s="15"/>
    </row>
    <row r="5" spans="1:14" x14ac:dyDescent="0.3">
      <c r="A5" s="16" t="str">
        <f>HYPERLINK("#'Table of contents'!A86",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183</v>
      </c>
      <c r="C8" s="1">
        <v>169</v>
      </c>
      <c r="D8" s="1">
        <v>156</v>
      </c>
      <c r="E8" s="1">
        <v>146</v>
      </c>
      <c r="F8" s="1">
        <v>132</v>
      </c>
      <c r="G8" s="1">
        <v>130</v>
      </c>
      <c r="H8" s="1">
        <v>112</v>
      </c>
      <c r="I8" s="1">
        <v>122</v>
      </c>
      <c r="J8" s="1">
        <v>135</v>
      </c>
      <c r="K8" s="1">
        <v>152</v>
      </c>
      <c r="L8" s="1">
        <v>163</v>
      </c>
      <c r="M8" s="1">
        <v>171</v>
      </c>
      <c r="N8" s="1">
        <v>200</v>
      </c>
    </row>
    <row r="9" spans="1:14" x14ac:dyDescent="0.3">
      <c r="A9" s="7" t="s">
        <v>49</v>
      </c>
      <c r="B9" s="1">
        <v>28</v>
      </c>
      <c r="C9" s="1">
        <v>36</v>
      </c>
      <c r="D9" s="1">
        <v>39</v>
      </c>
      <c r="E9" s="1">
        <v>40</v>
      </c>
      <c r="F9" s="1">
        <v>37</v>
      </c>
      <c r="G9" s="1">
        <v>37</v>
      </c>
      <c r="H9" s="1">
        <v>44</v>
      </c>
      <c r="I9" s="1">
        <v>43</v>
      </c>
      <c r="J9" s="1">
        <v>46</v>
      </c>
      <c r="K9" s="1">
        <v>48</v>
      </c>
      <c r="L9" s="1">
        <v>56</v>
      </c>
      <c r="M9" s="1">
        <v>66</v>
      </c>
      <c r="N9" s="1">
        <v>57</v>
      </c>
    </row>
    <row r="10" spans="1:14" x14ac:dyDescent="0.3">
      <c r="A10" s="7" t="s">
        <v>50</v>
      </c>
      <c r="B10" s="1">
        <v>18</v>
      </c>
      <c r="C10" s="1">
        <v>22</v>
      </c>
      <c r="D10" s="1">
        <v>21</v>
      </c>
      <c r="E10" s="1">
        <v>22</v>
      </c>
      <c r="F10" s="1">
        <v>20</v>
      </c>
      <c r="G10" s="1">
        <v>24</v>
      </c>
      <c r="H10" s="1">
        <v>24</v>
      </c>
      <c r="I10" s="1">
        <v>25</v>
      </c>
      <c r="J10" s="1">
        <v>29</v>
      </c>
      <c r="K10" s="1">
        <v>32</v>
      </c>
      <c r="L10" s="1">
        <v>40</v>
      </c>
      <c r="M10" s="1">
        <v>34</v>
      </c>
      <c r="N10" s="1">
        <v>42</v>
      </c>
    </row>
    <row r="11" spans="1:14" x14ac:dyDescent="0.3">
      <c r="A11" s="7" t="s">
        <v>51</v>
      </c>
      <c r="B11" s="1">
        <v>436</v>
      </c>
      <c r="C11" s="1">
        <v>451</v>
      </c>
      <c r="D11" s="1">
        <v>454</v>
      </c>
      <c r="E11" s="1">
        <v>442</v>
      </c>
      <c r="F11" s="1">
        <v>448</v>
      </c>
      <c r="G11" s="1">
        <v>448</v>
      </c>
      <c r="H11" s="1">
        <v>427</v>
      </c>
      <c r="I11" s="1">
        <v>447</v>
      </c>
      <c r="J11" s="1">
        <v>460</v>
      </c>
      <c r="K11" s="1">
        <v>482</v>
      </c>
      <c r="L11" s="1">
        <v>504</v>
      </c>
      <c r="M11" s="1">
        <v>471</v>
      </c>
      <c r="N11" s="1">
        <v>422</v>
      </c>
    </row>
    <row r="12" spans="1:14" x14ac:dyDescent="0.3">
      <c r="A12" s="7" t="s">
        <v>52</v>
      </c>
      <c r="B12" s="1">
        <v>32</v>
      </c>
      <c r="C12" s="1">
        <v>29</v>
      </c>
      <c r="D12" s="1">
        <v>30</v>
      </c>
      <c r="E12" s="1">
        <v>32</v>
      </c>
      <c r="F12" s="1">
        <v>27</v>
      </c>
      <c r="G12" s="1">
        <v>29</v>
      </c>
      <c r="H12" s="1">
        <v>28</v>
      </c>
      <c r="I12" s="1">
        <v>34</v>
      </c>
      <c r="J12" s="1">
        <v>45</v>
      </c>
      <c r="K12" s="1">
        <v>46</v>
      </c>
      <c r="L12" s="1">
        <v>59</v>
      </c>
      <c r="M12" s="1">
        <v>69</v>
      </c>
      <c r="N12" s="1">
        <v>75</v>
      </c>
    </row>
    <row r="13" spans="1:14" x14ac:dyDescent="0.3">
      <c r="A13" s="7" t="s">
        <v>53</v>
      </c>
      <c r="B13" s="1">
        <v>64</v>
      </c>
      <c r="C13" s="1">
        <v>54</v>
      </c>
      <c r="D13" s="1">
        <v>56</v>
      </c>
      <c r="E13" s="1">
        <v>44</v>
      </c>
      <c r="F13" s="1">
        <v>39</v>
      </c>
      <c r="G13" s="1">
        <v>31</v>
      </c>
      <c r="H13" s="1">
        <v>36</v>
      </c>
      <c r="I13" s="1">
        <v>40</v>
      </c>
      <c r="J13" s="1">
        <v>40</v>
      </c>
      <c r="K13" s="1">
        <v>47</v>
      </c>
      <c r="L13" s="1">
        <v>43</v>
      </c>
      <c r="M13" s="1">
        <v>43</v>
      </c>
      <c r="N13" s="1">
        <v>37</v>
      </c>
    </row>
    <row r="14" spans="1:14" x14ac:dyDescent="0.3">
      <c r="A14" s="10" t="s">
        <v>16</v>
      </c>
      <c r="B14" s="5">
        <v>761</v>
      </c>
      <c r="C14" s="5">
        <v>761</v>
      </c>
      <c r="D14" s="5">
        <v>756</v>
      </c>
      <c r="E14" s="5">
        <v>726</v>
      </c>
      <c r="F14" s="5">
        <v>703</v>
      </c>
      <c r="G14" s="5">
        <v>699</v>
      </c>
      <c r="H14" s="5">
        <v>671</v>
      </c>
      <c r="I14" s="5">
        <v>711</v>
      </c>
      <c r="J14" s="5">
        <v>755</v>
      </c>
      <c r="K14" s="5">
        <v>807</v>
      </c>
      <c r="L14" s="5">
        <v>865</v>
      </c>
      <c r="M14" s="5">
        <v>854</v>
      </c>
      <c r="N14" s="5">
        <v>833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0.24047306176084099</v>
      </c>
      <c r="C19" s="2">
        <v>0.222076215505913</v>
      </c>
      <c r="D19" s="2">
        <v>0.206349206349206</v>
      </c>
      <c r="E19" s="2">
        <v>0.20110192837465601</v>
      </c>
      <c r="F19" s="2">
        <v>0.187766714082504</v>
      </c>
      <c r="G19" s="2">
        <v>0.18597997138769701</v>
      </c>
      <c r="H19" s="2">
        <v>0.16691505216095401</v>
      </c>
      <c r="I19" s="2">
        <v>0.17158931082981699</v>
      </c>
      <c r="J19" s="2">
        <v>0.17880794701986799</v>
      </c>
      <c r="K19" s="2">
        <v>0.188351920693928</v>
      </c>
      <c r="L19" s="2">
        <v>0.18843930635838099</v>
      </c>
      <c r="M19" s="2">
        <v>0.200234192037471</v>
      </c>
      <c r="N19" s="2">
        <v>0.240096038415366</v>
      </c>
    </row>
    <row r="20" spans="1:15" x14ac:dyDescent="0.3">
      <c r="A20" s="8" t="s">
        <v>49</v>
      </c>
      <c r="B20" s="2">
        <v>3.6793692509855501E-2</v>
      </c>
      <c r="C20" s="2">
        <v>4.7306176084099899E-2</v>
      </c>
      <c r="D20" s="2">
        <v>5.1587301587301598E-2</v>
      </c>
      <c r="E20" s="2">
        <v>5.5096418732782398E-2</v>
      </c>
      <c r="F20" s="2">
        <v>5.2631578947368397E-2</v>
      </c>
      <c r="G20" s="2">
        <v>5.2932761087267501E-2</v>
      </c>
      <c r="H20" s="2">
        <v>6.5573770491803296E-2</v>
      </c>
      <c r="I20" s="2">
        <v>6.0478199718706001E-2</v>
      </c>
      <c r="J20" s="2">
        <v>6.0927152317880803E-2</v>
      </c>
      <c r="K20" s="2">
        <v>5.9479553903345701E-2</v>
      </c>
      <c r="L20" s="2">
        <v>6.4739884393063593E-2</v>
      </c>
      <c r="M20" s="2">
        <v>7.7283372365339595E-2</v>
      </c>
      <c r="N20" s="2">
        <v>6.8427370948379307E-2</v>
      </c>
    </row>
    <row r="21" spans="1:15" x14ac:dyDescent="0.3">
      <c r="A21" s="8" t="s">
        <v>50</v>
      </c>
      <c r="B21" s="2">
        <v>2.3653088042049901E-2</v>
      </c>
      <c r="C21" s="2">
        <v>2.89093298291721E-2</v>
      </c>
      <c r="D21" s="2">
        <v>2.7777777777777801E-2</v>
      </c>
      <c r="E21" s="2">
        <v>3.03030303030303E-2</v>
      </c>
      <c r="F21" s="2">
        <v>2.8449502133712699E-2</v>
      </c>
      <c r="G21" s="2">
        <v>3.4334763948497903E-2</v>
      </c>
      <c r="H21" s="2">
        <v>3.5767511177347201E-2</v>
      </c>
      <c r="I21" s="2">
        <v>3.5161744022503501E-2</v>
      </c>
      <c r="J21" s="2">
        <v>3.84105960264901E-2</v>
      </c>
      <c r="K21" s="2">
        <v>3.9653035935563803E-2</v>
      </c>
      <c r="L21" s="2">
        <v>4.6242774566474E-2</v>
      </c>
      <c r="M21" s="2">
        <v>3.9812646370023401E-2</v>
      </c>
      <c r="N21" s="2">
        <v>5.0420168067226899E-2</v>
      </c>
    </row>
    <row r="22" spans="1:15" x14ac:dyDescent="0.3">
      <c r="A22" s="8" t="s">
        <v>51</v>
      </c>
      <c r="B22" s="2">
        <v>0.57293035479632104</v>
      </c>
      <c r="C22" s="2">
        <v>0.59264126149802898</v>
      </c>
      <c r="D22" s="2">
        <v>0.60052910052910102</v>
      </c>
      <c r="E22" s="2">
        <v>0.608815426997245</v>
      </c>
      <c r="F22" s="2">
        <v>0.63726884779516402</v>
      </c>
      <c r="G22" s="2">
        <v>0.64091559370529305</v>
      </c>
      <c r="H22" s="2">
        <v>0.63636363636363602</v>
      </c>
      <c r="I22" s="2">
        <v>0.62869198312236296</v>
      </c>
      <c r="J22" s="2">
        <v>0.60927152317880795</v>
      </c>
      <c r="K22" s="2">
        <v>0.59727385377942999</v>
      </c>
      <c r="L22" s="2">
        <v>0.58265895953757196</v>
      </c>
      <c r="M22" s="2">
        <v>0.55152224824356</v>
      </c>
      <c r="N22" s="2">
        <v>0.50660264105642305</v>
      </c>
    </row>
    <row r="23" spans="1:15" x14ac:dyDescent="0.3">
      <c r="A23" s="8" t="s">
        <v>52</v>
      </c>
      <c r="B23" s="2">
        <v>4.2049934296977703E-2</v>
      </c>
      <c r="C23" s="2">
        <v>3.8107752956636001E-2</v>
      </c>
      <c r="D23" s="2">
        <v>3.9682539682539701E-2</v>
      </c>
      <c r="E23" s="2">
        <v>4.4077134986225897E-2</v>
      </c>
      <c r="F23" s="2">
        <v>3.8406827880512098E-2</v>
      </c>
      <c r="G23" s="2">
        <v>4.1487839771101598E-2</v>
      </c>
      <c r="H23" s="2">
        <v>4.1728763040238502E-2</v>
      </c>
      <c r="I23" s="2">
        <v>4.7819971870604799E-2</v>
      </c>
      <c r="J23" s="2">
        <v>5.9602649006622502E-2</v>
      </c>
      <c r="K23" s="2">
        <v>5.7001239157372999E-2</v>
      </c>
      <c r="L23" s="2">
        <v>6.8208092485549099E-2</v>
      </c>
      <c r="M23" s="2">
        <v>8.0796252927400503E-2</v>
      </c>
      <c r="N23" s="2">
        <v>9.0036014405762296E-2</v>
      </c>
    </row>
    <row r="24" spans="1:15" x14ac:dyDescent="0.3">
      <c r="A24" s="8" t="s">
        <v>53</v>
      </c>
      <c r="B24" s="2">
        <v>8.4099868593955296E-2</v>
      </c>
      <c r="C24" s="2">
        <v>7.0959264126149793E-2</v>
      </c>
      <c r="D24" s="2">
        <v>7.4074074074074098E-2</v>
      </c>
      <c r="E24" s="2">
        <v>6.0606060606060601E-2</v>
      </c>
      <c r="F24" s="2">
        <v>5.5476529160739703E-2</v>
      </c>
      <c r="G24" s="2">
        <v>4.43490701001431E-2</v>
      </c>
      <c r="H24" s="2">
        <v>5.3651266766020902E-2</v>
      </c>
      <c r="I24" s="2">
        <v>5.6258790436005603E-2</v>
      </c>
      <c r="J24" s="2">
        <v>5.2980132450331098E-2</v>
      </c>
      <c r="K24" s="2">
        <v>5.8240396530359402E-2</v>
      </c>
      <c r="L24" s="2">
        <v>4.9710982658959499E-2</v>
      </c>
      <c r="M24" s="2">
        <v>5.0351288056206103E-2</v>
      </c>
      <c r="N24" s="2">
        <v>4.4417767106842698E-2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-7.6502732240437202E-2</v>
      </c>
      <c r="C29" s="2">
        <v>-7.69230769230769E-2</v>
      </c>
      <c r="D29" s="2">
        <v>-6.4102564102564097E-2</v>
      </c>
      <c r="E29" s="2">
        <v>-9.5890410958904104E-2</v>
      </c>
      <c r="F29" s="2">
        <v>-1.5151515151515201E-2</v>
      </c>
      <c r="G29" s="2">
        <v>-0.138461538461538</v>
      </c>
      <c r="H29" s="2">
        <v>8.9285714285714302E-2</v>
      </c>
      <c r="I29" s="2">
        <v>0.10655737704918</v>
      </c>
      <c r="J29" s="2">
        <v>0.125925925925926</v>
      </c>
      <c r="K29" s="2">
        <v>7.2368421052631596E-2</v>
      </c>
      <c r="L29" s="2">
        <v>4.9079754601227002E-2</v>
      </c>
      <c r="M29" s="2">
        <v>0.16959064327485401</v>
      </c>
      <c r="N29" s="3">
        <v>0.48148148148148101</v>
      </c>
      <c r="O29" s="3">
        <v>9.2896174863387998E-2</v>
      </c>
    </row>
    <row r="30" spans="1:15" x14ac:dyDescent="0.3">
      <c r="A30" s="8" t="s">
        <v>49</v>
      </c>
      <c r="B30" s="2">
        <v>0.28571428571428598</v>
      </c>
      <c r="C30" s="2">
        <v>8.3333333333333301E-2</v>
      </c>
      <c r="D30" s="2">
        <v>2.5641025641025599E-2</v>
      </c>
      <c r="E30" s="2">
        <v>-7.4999999999999997E-2</v>
      </c>
      <c r="F30" s="2">
        <v>0</v>
      </c>
      <c r="G30" s="2">
        <v>0.18918918918918901</v>
      </c>
      <c r="H30" s="2">
        <v>-2.27272727272727E-2</v>
      </c>
      <c r="I30" s="2">
        <v>6.9767441860465101E-2</v>
      </c>
      <c r="J30" s="2">
        <v>4.3478260869565202E-2</v>
      </c>
      <c r="K30" s="2">
        <v>0.16666666666666699</v>
      </c>
      <c r="L30" s="2">
        <v>0.17857142857142899</v>
      </c>
      <c r="M30" s="2">
        <v>-0.13636363636363599</v>
      </c>
      <c r="N30" s="3">
        <v>0.23913043478260901</v>
      </c>
      <c r="O30" s="3">
        <v>1.03571428571429</v>
      </c>
    </row>
    <row r="31" spans="1:15" x14ac:dyDescent="0.3">
      <c r="A31" s="8" t="s">
        <v>50</v>
      </c>
      <c r="B31" s="2">
        <v>0.22222222222222199</v>
      </c>
      <c r="C31" s="2">
        <v>-4.5454545454545497E-2</v>
      </c>
      <c r="D31" s="2">
        <v>4.7619047619047603E-2</v>
      </c>
      <c r="E31" s="2">
        <v>-9.0909090909090898E-2</v>
      </c>
      <c r="F31" s="2">
        <v>0.2</v>
      </c>
      <c r="G31" s="2">
        <v>0</v>
      </c>
      <c r="H31" s="2">
        <v>4.1666666666666699E-2</v>
      </c>
      <c r="I31" s="2">
        <v>0.16</v>
      </c>
      <c r="J31" s="2">
        <v>0.10344827586206901</v>
      </c>
      <c r="K31" s="2">
        <v>0.25</v>
      </c>
      <c r="L31" s="2">
        <v>-0.15</v>
      </c>
      <c r="M31" s="2">
        <v>0.23529411764705899</v>
      </c>
      <c r="N31" s="3">
        <v>0.44827586206896602</v>
      </c>
      <c r="O31" s="3">
        <v>1.3333333333333299</v>
      </c>
    </row>
    <row r="32" spans="1:15" x14ac:dyDescent="0.3">
      <c r="A32" s="8" t="s">
        <v>51</v>
      </c>
      <c r="B32" s="2">
        <v>3.4403669724770602E-2</v>
      </c>
      <c r="C32" s="2">
        <v>6.6518847006651902E-3</v>
      </c>
      <c r="D32" s="2">
        <v>-2.6431718061673999E-2</v>
      </c>
      <c r="E32" s="2">
        <v>1.35746606334842E-2</v>
      </c>
      <c r="F32" s="2">
        <v>0</v>
      </c>
      <c r="G32" s="2">
        <v>-4.6875E-2</v>
      </c>
      <c r="H32" s="2">
        <v>4.6838407494145202E-2</v>
      </c>
      <c r="I32" s="2">
        <v>2.9082774049217001E-2</v>
      </c>
      <c r="J32" s="2">
        <v>4.7826086956521699E-2</v>
      </c>
      <c r="K32" s="2">
        <v>4.5643153526971E-2</v>
      </c>
      <c r="L32" s="2">
        <v>-6.5476190476190493E-2</v>
      </c>
      <c r="M32" s="2">
        <v>-0.104033970276008</v>
      </c>
      <c r="N32" s="3">
        <v>-8.2608695652173894E-2</v>
      </c>
      <c r="O32" s="3">
        <v>-3.2110091743119303E-2</v>
      </c>
    </row>
    <row r="33" spans="1:15" x14ac:dyDescent="0.3">
      <c r="A33" s="8" t="s">
        <v>52</v>
      </c>
      <c r="B33" s="2">
        <v>-9.375E-2</v>
      </c>
      <c r="C33" s="2">
        <v>3.4482758620689703E-2</v>
      </c>
      <c r="D33" s="2">
        <v>6.6666666666666693E-2</v>
      </c>
      <c r="E33" s="2">
        <v>-0.15625</v>
      </c>
      <c r="F33" s="2">
        <v>7.4074074074074098E-2</v>
      </c>
      <c r="G33" s="2">
        <v>-3.4482758620689703E-2</v>
      </c>
      <c r="H33" s="2">
        <v>0.214285714285714</v>
      </c>
      <c r="I33" s="2">
        <v>0.32352941176470601</v>
      </c>
      <c r="J33" s="2">
        <v>2.2222222222222199E-2</v>
      </c>
      <c r="K33" s="2">
        <v>0.282608695652174</v>
      </c>
      <c r="L33" s="2">
        <v>0.169491525423729</v>
      </c>
      <c r="M33" s="2">
        <v>8.6956521739130405E-2</v>
      </c>
      <c r="N33" s="3">
        <v>0.66666666666666696</v>
      </c>
      <c r="O33" s="3">
        <v>1.34375</v>
      </c>
    </row>
    <row r="34" spans="1:15" x14ac:dyDescent="0.3">
      <c r="A34" s="8" t="s">
        <v>53</v>
      </c>
      <c r="B34" s="2">
        <v>-0.15625</v>
      </c>
      <c r="C34" s="2">
        <v>3.7037037037037E-2</v>
      </c>
      <c r="D34" s="2">
        <v>-0.214285714285714</v>
      </c>
      <c r="E34" s="2">
        <v>-0.11363636363636399</v>
      </c>
      <c r="F34" s="2">
        <v>-0.20512820512820501</v>
      </c>
      <c r="G34" s="2">
        <v>0.16129032258064499</v>
      </c>
      <c r="H34" s="2">
        <v>0.11111111111111099</v>
      </c>
      <c r="I34" s="2">
        <v>0</v>
      </c>
      <c r="J34" s="2">
        <v>0.17499999999999999</v>
      </c>
      <c r="K34" s="2">
        <v>-8.5106382978723402E-2</v>
      </c>
      <c r="L34" s="2">
        <v>0</v>
      </c>
      <c r="M34" s="2">
        <v>-0.13953488372093001</v>
      </c>
      <c r="N34" s="3">
        <v>-7.4999999999999997E-2</v>
      </c>
      <c r="O34" s="3">
        <v>-0.421875</v>
      </c>
    </row>
    <row r="35" spans="1:15" x14ac:dyDescent="0.3">
      <c r="A35" s="11" t="s">
        <v>16</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7.1871127633209395E-2</v>
      </c>
      <c r="L35" s="3">
        <v>-1.2716763005780301E-2</v>
      </c>
      <c r="M35" s="3">
        <v>-2.4590163934426201E-2</v>
      </c>
      <c r="N35" s="3">
        <v>0.103311258278146</v>
      </c>
      <c r="O35" s="3">
        <v>9.4612352168199701E-2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200</v>
      </c>
    </row>
    <row r="2" spans="1:14" ht="15.6" x14ac:dyDescent="0.3">
      <c r="A2" s="12" t="s">
        <v>197</v>
      </c>
    </row>
    <row r="3" spans="1:14" ht="15.6" x14ac:dyDescent="0.3">
      <c r="A3" s="12" t="s">
        <v>59</v>
      </c>
    </row>
    <row r="4" spans="1:14" x14ac:dyDescent="0.3">
      <c r="A4" s="15"/>
    </row>
    <row r="5" spans="1:14" x14ac:dyDescent="0.3">
      <c r="A5" s="16" t="str">
        <f>HYPERLINK("#'Table of contents'!A87",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531</v>
      </c>
      <c r="C8" s="1">
        <v>537</v>
      </c>
      <c r="D8" s="1">
        <v>564</v>
      </c>
      <c r="E8" s="1">
        <v>550</v>
      </c>
      <c r="F8" s="1">
        <v>558</v>
      </c>
      <c r="G8" s="1">
        <v>555</v>
      </c>
      <c r="H8" s="1">
        <v>532</v>
      </c>
      <c r="I8" s="1">
        <v>558</v>
      </c>
      <c r="J8" s="1">
        <v>585</v>
      </c>
      <c r="K8" s="1">
        <v>605</v>
      </c>
      <c r="L8" s="1">
        <v>633</v>
      </c>
      <c r="M8" s="1">
        <v>591</v>
      </c>
      <c r="N8" s="1">
        <v>549</v>
      </c>
    </row>
    <row r="9" spans="1:14" x14ac:dyDescent="0.3">
      <c r="A9" s="7" t="s">
        <v>57</v>
      </c>
      <c r="B9" s="1">
        <v>230</v>
      </c>
      <c r="C9" s="1">
        <v>224</v>
      </c>
      <c r="D9" s="1">
        <v>192</v>
      </c>
      <c r="E9" s="1">
        <v>176</v>
      </c>
      <c r="F9" s="1">
        <v>145</v>
      </c>
      <c r="G9" s="1">
        <v>144</v>
      </c>
      <c r="H9" s="1">
        <v>139</v>
      </c>
      <c r="I9" s="1">
        <v>153</v>
      </c>
      <c r="J9" s="1">
        <v>170</v>
      </c>
      <c r="K9" s="1">
        <v>202</v>
      </c>
      <c r="L9" s="1">
        <v>232</v>
      </c>
      <c r="M9" s="1">
        <v>263</v>
      </c>
      <c r="N9" s="1">
        <v>284</v>
      </c>
    </row>
    <row r="10" spans="1:14" x14ac:dyDescent="0.3">
      <c r="A10" s="10" t="s">
        <v>16</v>
      </c>
      <c r="B10" s="5">
        <v>761</v>
      </c>
      <c r="C10" s="5">
        <v>761</v>
      </c>
      <c r="D10" s="5">
        <v>756</v>
      </c>
      <c r="E10" s="5">
        <v>726</v>
      </c>
      <c r="F10" s="5">
        <v>703</v>
      </c>
      <c r="G10" s="5">
        <v>699</v>
      </c>
      <c r="H10" s="5">
        <v>671</v>
      </c>
      <c r="I10" s="5">
        <v>711</v>
      </c>
      <c r="J10" s="5">
        <v>755</v>
      </c>
      <c r="K10" s="5">
        <v>807</v>
      </c>
      <c r="L10" s="5">
        <v>865</v>
      </c>
      <c r="M10" s="5">
        <v>854</v>
      </c>
      <c r="N10" s="5">
        <v>833</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0.697766097240473</v>
      </c>
      <c r="C15" s="2">
        <v>0.70565045992115605</v>
      </c>
      <c r="D15" s="2">
        <v>0.74603174603174605</v>
      </c>
      <c r="E15" s="2">
        <v>0.75757575757575801</v>
      </c>
      <c r="F15" s="2">
        <v>0.79374110953058297</v>
      </c>
      <c r="G15" s="2">
        <v>0.79399141630901304</v>
      </c>
      <c r="H15" s="2">
        <v>0.79284649776453098</v>
      </c>
      <c r="I15" s="2">
        <v>0.784810126582278</v>
      </c>
      <c r="J15" s="2">
        <v>0.77483443708609301</v>
      </c>
      <c r="K15" s="2">
        <v>0.74969021065675301</v>
      </c>
      <c r="L15" s="2">
        <v>0.731791907514451</v>
      </c>
      <c r="M15" s="2">
        <v>0.69203747072599497</v>
      </c>
      <c r="N15" s="2">
        <v>0.65906362545018005</v>
      </c>
    </row>
    <row r="16" spans="1:14" x14ac:dyDescent="0.3">
      <c r="A16" s="8" t="s">
        <v>57</v>
      </c>
      <c r="B16" s="2">
        <v>0.302233902759527</v>
      </c>
      <c r="C16" s="2">
        <v>0.29434954007884401</v>
      </c>
      <c r="D16" s="2">
        <v>0.25396825396825401</v>
      </c>
      <c r="E16" s="2">
        <v>0.24242424242424199</v>
      </c>
      <c r="F16" s="2">
        <v>0.20625889046941701</v>
      </c>
      <c r="G16" s="2">
        <v>0.20600858369098701</v>
      </c>
      <c r="H16" s="2">
        <v>0.20715350223546899</v>
      </c>
      <c r="I16" s="2">
        <v>0.215189873417722</v>
      </c>
      <c r="J16" s="2">
        <v>0.22516556291390699</v>
      </c>
      <c r="K16" s="2">
        <v>0.25030978934324699</v>
      </c>
      <c r="L16" s="2">
        <v>0.268208092485549</v>
      </c>
      <c r="M16" s="2">
        <v>0.30796252927400503</v>
      </c>
      <c r="N16" s="2">
        <v>0.34093637454982001</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1.12994350282486E-2</v>
      </c>
      <c r="C21" s="2">
        <v>5.0279329608938501E-2</v>
      </c>
      <c r="D21" s="2">
        <v>-2.4822695035461001E-2</v>
      </c>
      <c r="E21" s="2">
        <v>1.45454545454545E-2</v>
      </c>
      <c r="F21" s="2">
        <v>-5.3763440860215101E-3</v>
      </c>
      <c r="G21" s="2">
        <v>-4.14414414414414E-2</v>
      </c>
      <c r="H21" s="2">
        <v>4.8872180451127803E-2</v>
      </c>
      <c r="I21" s="2">
        <v>4.8387096774193498E-2</v>
      </c>
      <c r="J21" s="2">
        <v>3.4188034188034198E-2</v>
      </c>
      <c r="K21" s="2">
        <v>4.6280991735537201E-2</v>
      </c>
      <c r="L21" s="2">
        <v>-6.6350710900473897E-2</v>
      </c>
      <c r="M21" s="2">
        <v>-7.1065989847715699E-2</v>
      </c>
      <c r="N21" s="3">
        <v>-6.15384615384615E-2</v>
      </c>
      <c r="O21" s="3">
        <v>3.3898305084745797E-2</v>
      </c>
    </row>
    <row r="22" spans="1:15" x14ac:dyDescent="0.3">
      <c r="A22" s="8" t="s">
        <v>57</v>
      </c>
      <c r="B22" s="2">
        <v>-2.6086956521739101E-2</v>
      </c>
      <c r="C22" s="2">
        <v>-0.14285714285714299</v>
      </c>
      <c r="D22" s="2">
        <v>-8.3333333333333301E-2</v>
      </c>
      <c r="E22" s="2">
        <v>-0.17613636363636401</v>
      </c>
      <c r="F22" s="2">
        <v>-6.8965517241379301E-3</v>
      </c>
      <c r="G22" s="2">
        <v>-3.4722222222222203E-2</v>
      </c>
      <c r="H22" s="2">
        <v>0.100719424460432</v>
      </c>
      <c r="I22" s="2">
        <v>0.11111111111111099</v>
      </c>
      <c r="J22" s="2">
        <v>0.188235294117647</v>
      </c>
      <c r="K22" s="2">
        <v>0.14851485148514901</v>
      </c>
      <c r="L22" s="2">
        <v>0.13362068965517199</v>
      </c>
      <c r="M22" s="2">
        <v>7.9847908745247206E-2</v>
      </c>
      <c r="N22" s="3">
        <v>0.67058823529411804</v>
      </c>
      <c r="O22" s="3">
        <v>0.23478260869565201</v>
      </c>
    </row>
    <row r="23" spans="1:15" x14ac:dyDescent="0.3">
      <c r="A23" s="11" t="s">
        <v>16</v>
      </c>
      <c r="B23" s="3">
        <v>0</v>
      </c>
      <c r="C23" s="3">
        <v>-6.5703022339027601E-3</v>
      </c>
      <c r="D23" s="3">
        <v>-3.9682539682539701E-2</v>
      </c>
      <c r="E23" s="3">
        <v>-3.1680440771349898E-2</v>
      </c>
      <c r="F23" s="3">
        <v>-5.6899004267425297E-3</v>
      </c>
      <c r="G23" s="3">
        <v>-4.0057224606580802E-2</v>
      </c>
      <c r="H23" s="3">
        <v>5.9612518628912099E-2</v>
      </c>
      <c r="I23" s="3">
        <v>6.1884669479606198E-2</v>
      </c>
      <c r="J23" s="3">
        <v>6.8874172185430502E-2</v>
      </c>
      <c r="K23" s="3">
        <v>7.1871127633209395E-2</v>
      </c>
      <c r="L23" s="3">
        <v>-1.2716763005780301E-2</v>
      </c>
      <c r="M23" s="3">
        <v>-2.4590163934426201E-2</v>
      </c>
      <c r="N23" s="3">
        <v>0.103311258278146</v>
      </c>
      <c r="O23" s="3">
        <v>9.4612352168199701E-2</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201</v>
      </c>
    </row>
    <row r="2" spans="1:14" ht="15.6" x14ac:dyDescent="0.3">
      <c r="A2" s="12" t="s">
        <v>197</v>
      </c>
    </row>
    <row r="3" spans="1:14" ht="15.6" x14ac:dyDescent="0.3">
      <c r="A3" s="12" t="s">
        <v>47</v>
      </c>
    </row>
    <row r="4" spans="1:14" ht="15.6" x14ac:dyDescent="0.3">
      <c r="A4" s="12" t="s">
        <v>33</v>
      </c>
    </row>
    <row r="5" spans="1:14" x14ac:dyDescent="0.3">
      <c r="A5" s="16" t="str">
        <f>HYPERLINK("#'Table of contents'!A88",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113</v>
      </c>
      <c r="C8" s="1">
        <v>106</v>
      </c>
      <c r="D8" s="1">
        <v>117</v>
      </c>
      <c r="E8" s="1">
        <v>100</v>
      </c>
      <c r="F8" s="1">
        <v>85</v>
      </c>
      <c r="G8" s="1">
        <v>82</v>
      </c>
      <c r="H8" s="1">
        <v>69</v>
      </c>
      <c r="I8" s="1">
        <v>72</v>
      </c>
      <c r="J8" s="1">
        <v>76</v>
      </c>
      <c r="K8" s="1">
        <v>70</v>
      </c>
      <c r="L8" s="1">
        <v>82</v>
      </c>
      <c r="M8" s="1">
        <v>81</v>
      </c>
      <c r="N8" s="1">
        <v>70</v>
      </c>
    </row>
    <row r="9" spans="1:14" x14ac:dyDescent="0.3">
      <c r="A9" s="7" t="s">
        <v>61</v>
      </c>
      <c r="B9" s="1">
        <v>336</v>
      </c>
      <c r="C9" s="1">
        <v>342</v>
      </c>
      <c r="D9" s="1">
        <v>332</v>
      </c>
      <c r="E9" s="1">
        <v>333</v>
      </c>
      <c r="F9" s="1">
        <v>340</v>
      </c>
      <c r="G9" s="1">
        <v>338</v>
      </c>
      <c r="H9" s="1">
        <v>327</v>
      </c>
      <c r="I9" s="1">
        <v>331</v>
      </c>
      <c r="J9" s="1">
        <v>338</v>
      </c>
      <c r="K9" s="1">
        <v>376</v>
      </c>
      <c r="L9" s="1">
        <v>384</v>
      </c>
      <c r="M9" s="1">
        <v>375</v>
      </c>
      <c r="N9" s="1">
        <v>372</v>
      </c>
    </row>
    <row r="10" spans="1:14" x14ac:dyDescent="0.3">
      <c r="A10" s="7" t="s">
        <v>62</v>
      </c>
      <c r="B10" s="1">
        <v>50</v>
      </c>
      <c r="C10" s="1">
        <v>50</v>
      </c>
      <c r="D10" s="1">
        <v>51</v>
      </c>
      <c r="E10" s="1">
        <v>53</v>
      </c>
      <c r="F10" s="1">
        <v>51</v>
      </c>
      <c r="G10" s="1">
        <v>44</v>
      </c>
      <c r="H10" s="1">
        <v>49</v>
      </c>
      <c r="I10" s="1">
        <v>49</v>
      </c>
      <c r="J10" s="1">
        <v>59</v>
      </c>
      <c r="K10" s="1">
        <v>71</v>
      </c>
      <c r="L10" s="1">
        <v>87</v>
      </c>
      <c r="M10" s="1">
        <v>85</v>
      </c>
      <c r="N10" s="1">
        <v>84</v>
      </c>
    </row>
    <row r="11" spans="1:14" x14ac:dyDescent="0.3">
      <c r="A11" s="7" t="s">
        <v>63</v>
      </c>
      <c r="B11" s="1">
        <v>47</v>
      </c>
      <c r="C11" s="1">
        <v>51</v>
      </c>
      <c r="D11" s="1">
        <v>53</v>
      </c>
      <c r="E11" s="1">
        <v>54</v>
      </c>
      <c r="F11" s="1">
        <v>45</v>
      </c>
      <c r="G11" s="1">
        <v>43</v>
      </c>
      <c r="H11" s="1">
        <v>41</v>
      </c>
      <c r="I11" s="1">
        <v>55</v>
      </c>
      <c r="J11" s="1">
        <v>61</v>
      </c>
      <c r="K11" s="1">
        <v>57</v>
      </c>
      <c r="L11" s="1">
        <v>48</v>
      </c>
      <c r="M11" s="1">
        <v>42</v>
      </c>
      <c r="N11" s="1">
        <v>42</v>
      </c>
    </row>
    <row r="12" spans="1:14" x14ac:dyDescent="0.3">
      <c r="A12" s="7" t="s">
        <v>64</v>
      </c>
      <c r="B12" s="1">
        <v>187</v>
      </c>
      <c r="C12" s="1">
        <v>180</v>
      </c>
      <c r="D12" s="1">
        <v>171</v>
      </c>
      <c r="E12" s="1">
        <v>158</v>
      </c>
      <c r="F12" s="1">
        <v>155</v>
      </c>
      <c r="G12" s="1">
        <v>165</v>
      </c>
      <c r="H12" s="1">
        <v>163</v>
      </c>
      <c r="I12" s="1">
        <v>182</v>
      </c>
      <c r="J12" s="1">
        <v>193</v>
      </c>
      <c r="K12" s="1">
        <v>206</v>
      </c>
      <c r="L12" s="1">
        <v>236</v>
      </c>
      <c r="M12" s="1">
        <v>233</v>
      </c>
      <c r="N12" s="1">
        <v>234</v>
      </c>
    </row>
    <row r="13" spans="1:14" x14ac:dyDescent="0.3">
      <c r="A13" s="7" t="s">
        <v>65</v>
      </c>
      <c r="B13" s="1">
        <v>28</v>
      </c>
      <c r="C13" s="1">
        <v>32</v>
      </c>
      <c r="D13" s="1">
        <v>32</v>
      </c>
      <c r="E13" s="1">
        <v>28</v>
      </c>
      <c r="F13" s="1">
        <v>27</v>
      </c>
      <c r="G13" s="1">
        <v>27</v>
      </c>
      <c r="H13" s="1">
        <v>22</v>
      </c>
      <c r="I13" s="1">
        <v>22</v>
      </c>
      <c r="J13" s="1">
        <v>28</v>
      </c>
      <c r="K13" s="1">
        <v>27</v>
      </c>
      <c r="L13" s="1">
        <v>28</v>
      </c>
      <c r="M13" s="1">
        <v>38</v>
      </c>
      <c r="N13" s="1">
        <v>31</v>
      </c>
    </row>
    <row r="14" spans="1:14" x14ac:dyDescent="0.3">
      <c r="A14" s="10" t="s">
        <v>16</v>
      </c>
      <c r="B14" s="5">
        <v>761</v>
      </c>
      <c r="C14" s="5">
        <v>761</v>
      </c>
      <c r="D14" s="5">
        <v>756</v>
      </c>
      <c r="E14" s="5">
        <v>726</v>
      </c>
      <c r="F14" s="5">
        <v>703</v>
      </c>
      <c r="G14" s="5">
        <v>699</v>
      </c>
      <c r="H14" s="5">
        <v>671</v>
      </c>
      <c r="I14" s="5">
        <v>711</v>
      </c>
      <c r="J14" s="5">
        <v>755</v>
      </c>
      <c r="K14" s="5">
        <v>807</v>
      </c>
      <c r="L14" s="5">
        <v>865</v>
      </c>
      <c r="M14" s="5">
        <v>854</v>
      </c>
      <c r="N14" s="5">
        <v>833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0.226452905811623</v>
      </c>
      <c r="C19" s="2">
        <v>0.21285140562249</v>
      </c>
      <c r="D19" s="2">
        <v>0.23400000000000001</v>
      </c>
      <c r="E19" s="2">
        <v>0.20576131687242799</v>
      </c>
      <c r="F19" s="2">
        <v>0.17857142857142899</v>
      </c>
      <c r="G19" s="2">
        <v>0.176724137931034</v>
      </c>
      <c r="H19" s="2">
        <v>0.15505617977528099</v>
      </c>
      <c r="I19" s="2">
        <v>0.15929203539823</v>
      </c>
      <c r="J19" s="2">
        <v>0.16067653276955601</v>
      </c>
      <c r="K19" s="2">
        <v>0.135396518375242</v>
      </c>
      <c r="L19" s="2">
        <v>0.14828209764918601</v>
      </c>
      <c r="M19" s="2">
        <v>0.149722735674677</v>
      </c>
      <c r="N19" s="2">
        <v>0.133079847908745</v>
      </c>
    </row>
    <row r="20" spans="1:15" x14ac:dyDescent="0.3">
      <c r="A20" s="8" t="s">
        <v>61</v>
      </c>
      <c r="B20" s="2">
        <v>0.673346693386774</v>
      </c>
      <c r="C20" s="2">
        <v>0.686746987951807</v>
      </c>
      <c r="D20" s="2">
        <v>0.66400000000000003</v>
      </c>
      <c r="E20" s="2">
        <v>0.68518518518518501</v>
      </c>
      <c r="F20" s="2">
        <v>0.71428571428571397</v>
      </c>
      <c r="G20" s="2">
        <v>0.72844827586206895</v>
      </c>
      <c r="H20" s="2">
        <v>0.73483146067415706</v>
      </c>
      <c r="I20" s="2">
        <v>0.73230088495575196</v>
      </c>
      <c r="J20" s="2">
        <v>0.71458773784355201</v>
      </c>
      <c r="K20" s="2">
        <v>0.72727272727272696</v>
      </c>
      <c r="L20" s="2">
        <v>0.69439421338155505</v>
      </c>
      <c r="M20" s="2">
        <v>0.69316081330868795</v>
      </c>
      <c r="N20" s="2">
        <v>0.70722433460076095</v>
      </c>
    </row>
    <row r="21" spans="1:15" x14ac:dyDescent="0.3">
      <c r="A21" s="8" t="s">
        <v>62</v>
      </c>
      <c r="B21" s="2">
        <v>0.100200400801603</v>
      </c>
      <c r="C21" s="2">
        <v>0.100401606425703</v>
      </c>
      <c r="D21" s="2">
        <v>0.10199999999999999</v>
      </c>
      <c r="E21" s="2">
        <v>0.109053497942387</v>
      </c>
      <c r="F21" s="2">
        <v>0.107142857142857</v>
      </c>
      <c r="G21" s="2">
        <v>9.4827586206896505E-2</v>
      </c>
      <c r="H21" s="2">
        <v>0.11011235955056201</v>
      </c>
      <c r="I21" s="2">
        <v>0.10840707964601801</v>
      </c>
      <c r="J21" s="2">
        <v>0.12473572938689199</v>
      </c>
      <c r="K21" s="2">
        <v>0.13733075435203099</v>
      </c>
      <c r="L21" s="2">
        <v>0.157323688969259</v>
      </c>
      <c r="M21" s="2">
        <v>0.15711645101663599</v>
      </c>
      <c r="N21" s="2">
        <v>0.159695817490494</v>
      </c>
    </row>
    <row r="22" spans="1:15" x14ac:dyDescent="0.3">
      <c r="A22" s="8" t="s">
        <v>63</v>
      </c>
      <c r="B22" s="2">
        <v>0.17938931297709901</v>
      </c>
      <c r="C22" s="2">
        <v>0.19391634980988601</v>
      </c>
      <c r="D22" s="2">
        <v>0.20703125</v>
      </c>
      <c r="E22" s="2">
        <v>0.22500000000000001</v>
      </c>
      <c r="F22" s="2">
        <v>0.198237885462555</v>
      </c>
      <c r="G22" s="2">
        <v>0.182978723404255</v>
      </c>
      <c r="H22" s="2">
        <v>0.18141592920353999</v>
      </c>
      <c r="I22" s="2">
        <v>0.21235521235521199</v>
      </c>
      <c r="J22" s="2">
        <v>0.21631205673758899</v>
      </c>
      <c r="K22" s="2">
        <v>0.19655172413793101</v>
      </c>
      <c r="L22" s="2">
        <v>0.15384615384615399</v>
      </c>
      <c r="M22" s="2">
        <v>0.13418530351437699</v>
      </c>
      <c r="N22" s="2">
        <v>0.136807817589577</v>
      </c>
    </row>
    <row r="23" spans="1:15" x14ac:dyDescent="0.3">
      <c r="A23" s="8" t="s">
        <v>64</v>
      </c>
      <c r="B23" s="2">
        <v>0.71374045801526698</v>
      </c>
      <c r="C23" s="2">
        <v>0.684410646387833</v>
      </c>
      <c r="D23" s="2">
        <v>0.66796875</v>
      </c>
      <c r="E23" s="2">
        <v>0.65833333333333299</v>
      </c>
      <c r="F23" s="2">
        <v>0.68281938325991198</v>
      </c>
      <c r="G23" s="2">
        <v>0.70212765957446799</v>
      </c>
      <c r="H23" s="2">
        <v>0.72123893805309702</v>
      </c>
      <c r="I23" s="2">
        <v>0.70270270270270296</v>
      </c>
      <c r="J23" s="2">
        <v>0.68439716312056698</v>
      </c>
      <c r="K23" s="2">
        <v>0.71034482758620698</v>
      </c>
      <c r="L23" s="2">
        <v>0.75641025641025605</v>
      </c>
      <c r="M23" s="2">
        <v>0.74440894568690097</v>
      </c>
      <c r="N23" s="2">
        <v>0.76221498371335505</v>
      </c>
    </row>
    <row r="24" spans="1:15" x14ac:dyDescent="0.3">
      <c r="A24" s="8" t="s">
        <v>65</v>
      </c>
      <c r="B24" s="2">
        <v>0.106870229007634</v>
      </c>
      <c r="C24" s="2">
        <v>0.12167300380228099</v>
      </c>
      <c r="D24" s="2">
        <v>0.125</v>
      </c>
      <c r="E24" s="2">
        <v>0.116666666666667</v>
      </c>
      <c r="F24" s="2">
        <v>0.11894273127753301</v>
      </c>
      <c r="G24" s="2">
        <v>0.114893617021277</v>
      </c>
      <c r="H24" s="2">
        <v>9.7345132743362803E-2</v>
      </c>
      <c r="I24" s="2">
        <v>8.4942084942084897E-2</v>
      </c>
      <c r="J24" s="2">
        <v>9.9290780141844004E-2</v>
      </c>
      <c r="K24" s="2">
        <v>9.3103448275862102E-2</v>
      </c>
      <c r="L24" s="2">
        <v>8.9743589743589702E-2</v>
      </c>
      <c r="M24" s="2">
        <v>0.121405750798722</v>
      </c>
      <c r="N24" s="2">
        <v>0.100977198697068</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-6.1946902654867297E-2</v>
      </c>
      <c r="C29" s="2">
        <v>0.10377358490565999</v>
      </c>
      <c r="D29" s="2">
        <v>-0.145299145299145</v>
      </c>
      <c r="E29" s="2">
        <v>-0.15</v>
      </c>
      <c r="F29" s="2">
        <v>-3.5294117647058802E-2</v>
      </c>
      <c r="G29" s="2">
        <v>-0.15853658536585399</v>
      </c>
      <c r="H29" s="2">
        <v>4.3478260869565202E-2</v>
      </c>
      <c r="I29" s="2">
        <v>5.5555555555555601E-2</v>
      </c>
      <c r="J29" s="2">
        <v>-7.8947368421052599E-2</v>
      </c>
      <c r="K29" s="2">
        <v>0.17142857142857101</v>
      </c>
      <c r="L29" s="2">
        <v>-1.21951219512195E-2</v>
      </c>
      <c r="M29" s="2">
        <v>-0.13580246913580199</v>
      </c>
      <c r="N29" s="3">
        <v>-7.8947368421052599E-2</v>
      </c>
      <c r="O29" s="3">
        <v>-0.38053097345132703</v>
      </c>
    </row>
    <row r="30" spans="1:15" x14ac:dyDescent="0.3">
      <c r="A30" s="8" t="s">
        <v>61</v>
      </c>
      <c r="B30" s="2">
        <v>1.7857142857142901E-2</v>
      </c>
      <c r="C30" s="2">
        <v>-2.9239766081871298E-2</v>
      </c>
      <c r="D30" s="2">
        <v>3.0120481927710802E-3</v>
      </c>
      <c r="E30" s="2">
        <v>2.1021021021020998E-2</v>
      </c>
      <c r="F30" s="2">
        <v>-5.8823529411764696E-3</v>
      </c>
      <c r="G30" s="2">
        <v>-3.25443786982249E-2</v>
      </c>
      <c r="H30" s="2">
        <v>1.2232415902140701E-2</v>
      </c>
      <c r="I30" s="2">
        <v>2.1148036253776401E-2</v>
      </c>
      <c r="J30" s="2">
        <v>0.112426035502959</v>
      </c>
      <c r="K30" s="2">
        <v>2.1276595744680899E-2</v>
      </c>
      <c r="L30" s="2">
        <v>-2.34375E-2</v>
      </c>
      <c r="M30" s="2">
        <v>-8.0000000000000002E-3</v>
      </c>
      <c r="N30" s="3">
        <v>0.100591715976331</v>
      </c>
      <c r="O30" s="3">
        <v>0.107142857142857</v>
      </c>
    </row>
    <row r="31" spans="1:15" x14ac:dyDescent="0.3">
      <c r="A31" s="8" t="s">
        <v>62</v>
      </c>
      <c r="B31" s="2">
        <v>0</v>
      </c>
      <c r="C31" s="2">
        <v>0.02</v>
      </c>
      <c r="D31" s="2">
        <v>3.9215686274509803E-2</v>
      </c>
      <c r="E31" s="2">
        <v>-3.77358490566038E-2</v>
      </c>
      <c r="F31" s="2">
        <v>-0.13725490196078399</v>
      </c>
      <c r="G31" s="2">
        <v>0.11363636363636399</v>
      </c>
      <c r="H31" s="2">
        <v>0</v>
      </c>
      <c r="I31" s="2">
        <v>0.20408163265306101</v>
      </c>
      <c r="J31" s="2">
        <v>0.20338983050847501</v>
      </c>
      <c r="K31" s="2">
        <v>0.22535211267605601</v>
      </c>
      <c r="L31" s="2">
        <v>-2.2988505747126398E-2</v>
      </c>
      <c r="M31" s="2">
        <v>-1.1764705882352899E-2</v>
      </c>
      <c r="N31" s="3">
        <v>0.42372881355932202</v>
      </c>
      <c r="O31" s="3">
        <v>0.68</v>
      </c>
    </row>
    <row r="32" spans="1:15" x14ac:dyDescent="0.3">
      <c r="A32" s="8" t="s">
        <v>63</v>
      </c>
      <c r="B32" s="2">
        <v>8.5106382978723402E-2</v>
      </c>
      <c r="C32" s="2">
        <v>3.9215686274509803E-2</v>
      </c>
      <c r="D32" s="2">
        <v>1.88679245283019E-2</v>
      </c>
      <c r="E32" s="2">
        <v>-0.16666666666666699</v>
      </c>
      <c r="F32" s="2">
        <v>-4.4444444444444398E-2</v>
      </c>
      <c r="G32" s="2">
        <v>-4.6511627906976702E-2</v>
      </c>
      <c r="H32" s="2">
        <v>0.34146341463414598</v>
      </c>
      <c r="I32" s="2">
        <v>0.109090909090909</v>
      </c>
      <c r="J32" s="2">
        <v>-6.5573770491803296E-2</v>
      </c>
      <c r="K32" s="2">
        <v>-0.157894736842105</v>
      </c>
      <c r="L32" s="2">
        <v>-0.125</v>
      </c>
      <c r="M32" s="2">
        <v>0</v>
      </c>
      <c r="N32" s="3">
        <v>-0.31147540983606598</v>
      </c>
      <c r="O32" s="3">
        <v>-0.10638297872340401</v>
      </c>
    </row>
    <row r="33" spans="1:15" x14ac:dyDescent="0.3">
      <c r="A33" s="8" t="s">
        <v>64</v>
      </c>
      <c r="B33" s="2">
        <v>-3.7433155080213901E-2</v>
      </c>
      <c r="C33" s="2">
        <v>-0.05</v>
      </c>
      <c r="D33" s="2">
        <v>-7.6023391812865507E-2</v>
      </c>
      <c r="E33" s="2">
        <v>-1.8987341772151899E-2</v>
      </c>
      <c r="F33" s="2">
        <v>6.4516129032258104E-2</v>
      </c>
      <c r="G33" s="2">
        <v>-1.21212121212121E-2</v>
      </c>
      <c r="H33" s="2">
        <v>0.11656441717791401</v>
      </c>
      <c r="I33" s="2">
        <v>6.0439560439560398E-2</v>
      </c>
      <c r="J33" s="2">
        <v>6.7357512953367907E-2</v>
      </c>
      <c r="K33" s="2">
        <v>0.14563106796116501</v>
      </c>
      <c r="L33" s="2">
        <v>-1.27118644067797E-2</v>
      </c>
      <c r="M33" s="2">
        <v>4.29184549356223E-3</v>
      </c>
      <c r="N33" s="3">
        <v>0.21243523316062199</v>
      </c>
      <c r="O33" s="3">
        <v>0.25133689839572199</v>
      </c>
    </row>
    <row r="34" spans="1:15" x14ac:dyDescent="0.3">
      <c r="A34" s="8" t="s">
        <v>65</v>
      </c>
      <c r="B34" s="2">
        <v>0.14285714285714299</v>
      </c>
      <c r="C34" s="2">
        <v>0</v>
      </c>
      <c r="D34" s="2">
        <v>-0.125</v>
      </c>
      <c r="E34" s="2">
        <v>-3.5714285714285698E-2</v>
      </c>
      <c r="F34" s="2">
        <v>0</v>
      </c>
      <c r="G34" s="2">
        <v>-0.18518518518518501</v>
      </c>
      <c r="H34" s="2">
        <v>0</v>
      </c>
      <c r="I34" s="2">
        <v>0.27272727272727298</v>
      </c>
      <c r="J34" s="2">
        <v>-3.5714285714285698E-2</v>
      </c>
      <c r="K34" s="2">
        <v>3.7037037037037E-2</v>
      </c>
      <c r="L34" s="2">
        <v>0.35714285714285698</v>
      </c>
      <c r="M34" s="2">
        <v>-0.18421052631578899</v>
      </c>
      <c r="N34" s="3">
        <v>0.107142857142857</v>
      </c>
      <c r="O34" s="3">
        <v>0.107142857142857</v>
      </c>
    </row>
    <row r="35" spans="1:15" x14ac:dyDescent="0.3">
      <c r="A35" s="11" t="s">
        <v>16</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7.1871127633209395E-2</v>
      </c>
      <c r="L35" s="3">
        <v>-1.2716763005780301E-2</v>
      </c>
      <c r="M35" s="3">
        <v>-2.4590163934426201E-2</v>
      </c>
      <c r="N35" s="3">
        <v>0.103311258278146</v>
      </c>
      <c r="O35" s="3">
        <v>9.4612352168199701E-2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202</v>
      </c>
    </row>
    <row r="2" spans="1:14" ht="15.6" x14ac:dyDescent="0.3">
      <c r="A2" s="12" t="s">
        <v>197</v>
      </c>
    </row>
    <row r="3" spans="1:14" ht="15.6" x14ac:dyDescent="0.3">
      <c r="A3" s="12" t="s">
        <v>47</v>
      </c>
    </row>
    <row r="4" spans="1:14" ht="15.6" x14ac:dyDescent="0.3">
      <c r="A4" s="12" t="s">
        <v>59</v>
      </c>
    </row>
    <row r="5" spans="1:14" x14ac:dyDescent="0.3">
      <c r="A5" s="16" t="str">
        <f>HYPERLINK("#'Table of contents'!A89",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345</v>
      </c>
      <c r="C8" s="1">
        <v>349</v>
      </c>
      <c r="D8" s="1">
        <v>372</v>
      </c>
      <c r="E8" s="1">
        <v>369</v>
      </c>
      <c r="F8" s="1">
        <v>372</v>
      </c>
      <c r="G8" s="1">
        <v>364</v>
      </c>
      <c r="H8" s="1">
        <v>352</v>
      </c>
      <c r="I8" s="1">
        <v>351</v>
      </c>
      <c r="J8" s="1">
        <v>358</v>
      </c>
      <c r="K8" s="1">
        <v>379</v>
      </c>
      <c r="L8" s="1">
        <v>397</v>
      </c>
      <c r="M8" s="1">
        <v>370</v>
      </c>
      <c r="N8" s="1">
        <v>344</v>
      </c>
    </row>
    <row r="9" spans="1:14" x14ac:dyDescent="0.3">
      <c r="A9" s="7" t="s">
        <v>69</v>
      </c>
      <c r="B9" s="1">
        <v>154</v>
      </c>
      <c r="C9" s="1">
        <v>149</v>
      </c>
      <c r="D9" s="1">
        <v>128</v>
      </c>
      <c r="E9" s="1">
        <v>117</v>
      </c>
      <c r="F9" s="1">
        <v>104</v>
      </c>
      <c r="G9" s="1">
        <v>100</v>
      </c>
      <c r="H9" s="1">
        <v>93</v>
      </c>
      <c r="I9" s="1">
        <v>101</v>
      </c>
      <c r="J9" s="1">
        <v>115</v>
      </c>
      <c r="K9" s="1">
        <v>138</v>
      </c>
      <c r="L9" s="1">
        <v>156</v>
      </c>
      <c r="M9" s="1">
        <v>171</v>
      </c>
      <c r="N9" s="1">
        <v>182</v>
      </c>
    </row>
    <row r="10" spans="1:14" x14ac:dyDescent="0.3">
      <c r="A10" s="7" t="s">
        <v>70</v>
      </c>
      <c r="B10" s="1">
        <v>186</v>
      </c>
      <c r="C10" s="1">
        <v>188</v>
      </c>
      <c r="D10" s="1">
        <v>192</v>
      </c>
      <c r="E10" s="1">
        <v>181</v>
      </c>
      <c r="F10" s="1">
        <v>186</v>
      </c>
      <c r="G10" s="1">
        <v>191</v>
      </c>
      <c r="H10" s="1">
        <v>180</v>
      </c>
      <c r="I10" s="1">
        <v>207</v>
      </c>
      <c r="J10" s="1">
        <v>227</v>
      </c>
      <c r="K10" s="1">
        <v>226</v>
      </c>
      <c r="L10" s="1">
        <v>236</v>
      </c>
      <c r="M10" s="1">
        <v>221</v>
      </c>
      <c r="N10" s="1">
        <v>205</v>
      </c>
    </row>
    <row r="11" spans="1:14" x14ac:dyDescent="0.3">
      <c r="A11" s="7" t="s">
        <v>71</v>
      </c>
      <c r="B11" s="1">
        <v>76</v>
      </c>
      <c r="C11" s="1">
        <v>75</v>
      </c>
      <c r="D11" s="1">
        <v>64</v>
      </c>
      <c r="E11" s="1">
        <v>59</v>
      </c>
      <c r="F11" s="1">
        <v>41</v>
      </c>
      <c r="G11" s="1">
        <v>44</v>
      </c>
      <c r="H11" s="1">
        <v>46</v>
      </c>
      <c r="I11" s="1">
        <v>52</v>
      </c>
      <c r="J11" s="1">
        <v>55</v>
      </c>
      <c r="K11" s="1">
        <v>64</v>
      </c>
      <c r="L11" s="1">
        <v>76</v>
      </c>
      <c r="M11" s="1">
        <v>92</v>
      </c>
      <c r="N11" s="1">
        <v>102</v>
      </c>
    </row>
    <row r="12" spans="1:14" x14ac:dyDescent="0.3">
      <c r="A12" s="10" t="s">
        <v>16</v>
      </c>
      <c r="B12" s="5">
        <v>761</v>
      </c>
      <c r="C12" s="5">
        <v>761</v>
      </c>
      <c r="D12" s="5">
        <v>756</v>
      </c>
      <c r="E12" s="5">
        <v>726</v>
      </c>
      <c r="F12" s="5">
        <v>703</v>
      </c>
      <c r="G12" s="5">
        <v>699</v>
      </c>
      <c r="H12" s="5">
        <v>671</v>
      </c>
      <c r="I12" s="5">
        <v>711</v>
      </c>
      <c r="J12" s="5">
        <v>755</v>
      </c>
      <c r="K12" s="5">
        <v>807</v>
      </c>
      <c r="L12" s="5">
        <v>865</v>
      </c>
      <c r="M12" s="5">
        <v>854</v>
      </c>
      <c r="N12" s="5">
        <v>833</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0.69138276553106204</v>
      </c>
      <c r="C17" s="2">
        <v>0.70080321285140601</v>
      </c>
      <c r="D17" s="2">
        <v>0.74399999999999999</v>
      </c>
      <c r="E17" s="2">
        <v>0.75925925925925897</v>
      </c>
      <c r="F17" s="2">
        <v>0.78151260504201703</v>
      </c>
      <c r="G17" s="2">
        <v>0.78448275862068995</v>
      </c>
      <c r="H17" s="2">
        <v>0.79101123595505596</v>
      </c>
      <c r="I17" s="2">
        <v>0.77654867256637194</v>
      </c>
      <c r="J17" s="2">
        <v>0.75687103594080296</v>
      </c>
      <c r="K17" s="2">
        <v>0.73307543520309504</v>
      </c>
      <c r="L17" s="2">
        <v>0.71790235081374298</v>
      </c>
      <c r="M17" s="2">
        <v>0.683918669131238</v>
      </c>
      <c r="N17" s="2">
        <v>0.65399239543726195</v>
      </c>
    </row>
    <row r="18" spans="1:15" x14ac:dyDescent="0.3">
      <c r="A18" s="8" t="s">
        <v>69</v>
      </c>
      <c r="B18" s="2">
        <v>0.30861723446893802</v>
      </c>
      <c r="C18" s="2">
        <v>0.29919678714859399</v>
      </c>
      <c r="D18" s="2">
        <v>0.25600000000000001</v>
      </c>
      <c r="E18" s="2">
        <v>0.240740740740741</v>
      </c>
      <c r="F18" s="2">
        <v>0.218487394957983</v>
      </c>
      <c r="G18" s="2">
        <v>0.21551724137931</v>
      </c>
      <c r="H18" s="2">
        <v>0.20898876404494399</v>
      </c>
      <c r="I18" s="2">
        <v>0.223451327433628</v>
      </c>
      <c r="J18" s="2">
        <v>0.24312896405919701</v>
      </c>
      <c r="K18" s="2">
        <v>0.26692456479690502</v>
      </c>
      <c r="L18" s="2">
        <v>0.28209764918625702</v>
      </c>
      <c r="M18" s="2">
        <v>0.316081330868762</v>
      </c>
      <c r="N18" s="2">
        <v>0.34600760456273799</v>
      </c>
    </row>
    <row r="19" spans="1:15" x14ac:dyDescent="0.3">
      <c r="A19" s="8" t="s">
        <v>70</v>
      </c>
      <c r="B19" s="2">
        <v>0.70992366412213703</v>
      </c>
      <c r="C19" s="2">
        <v>0.71482889733840305</v>
      </c>
      <c r="D19" s="2">
        <v>0.75</v>
      </c>
      <c r="E19" s="2">
        <v>0.75416666666666698</v>
      </c>
      <c r="F19" s="2">
        <v>0.81938325991189398</v>
      </c>
      <c r="G19" s="2">
        <v>0.81276595744680802</v>
      </c>
      <c r="H19" s="2">
        <v>0.79646017699115002</v>
      </c>
      <c r="I19" s="2">
        <v>0.79922779922779896</v>
      </c>
      <c r="J19" s="2">
        <v>0.80496453900709197</v>
      </c>
      <c r="K19" s="2">
        <v>0.77931034482758599</v>
      </c>
      <c r="L19" s="2">
        <v>0.75641025641025605</v>
      </c>
      <c r="M19" s="2">
        <v>0.70607028753993595</v>
      </c>
      <c r="N19" s="2">
        <v>0.66775244299674297</v>
      </c>
    </row>
    <row r="20" spans="1:15" x14ac:dyDescent="0.3">
      <c r="A20" s="8" t="s">
        <v>71</v>
      </c>
      <c r="B20" s="2">
        <v>0.29007633587786302</v>
      </c>
      <c r="C20" s="2">
        <v>0.28517110266159701</v>
      </c>
      <c r="D20" s="2">
        <v>0.25</v>
      </c>
      <c r="E20" s="2">
        <v>0.24583333333333299</v>
      </c>
      <c r="F20" s="2">
        <v>0.18061674008810599</v>
      </c>
      <c r="G20" s="2">
        <v>0.18723404255319101</v>
      </c>
      <c r="H20" s="2">
        <v>0.20353982300885001</v>
      </c>
      <c r="I20" s="2">
        <v>0.20077220077220101</v>
      </c>
      <c r="J20" s="2">
        <v>0.195035460992908</v>
      </c>
      <c r="K20" s="2">
        <v>0.22068965517241401</v>
      </c>
      <c r="L20" s="2">
        <v>0.243589743589744</v>
      </c>
      <c r="M20" s="2">
        <v>0.293929712460064</v>
      </c>
      <c r="N20" s="2">
        <v>0.33224755700325698</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1.15942028985507E-2</v>
      </c>
      <c r="C25" s="2">
        <v>6.5902578796561598E-2</v>
      </c>
      <c r="D25" s="2">
        <v>-8.0645161290322596E-3</v>
      </c>
      <c r="E25" s="2">
        <v>8.1300813008130107E-3</v>
      </c>
      <c r="F25" s="2">
        <v>-2.1505376344085999E-2</v>
      </c>
      <c r="G25" s="2">
        <v>-3.2967032967033003E-2</v>
      </c>
      <c r="H25" s="2">
        <v>-2.8409090909090901E-3</v>
      </c>
      <c r="I25" s="2">
        <v>1.9943019943019901E-2</v>
      </c>
      <c r="J25" s="2">
        <v>5.8659217877095E-2</v>
      </c>
      <c r="K25" s="2">
        <v>4.7493403693931402E-2</v>
      </c>
      <c r="L25" s="2">
        <v>-6.8010075566750594E-2</v>
      </c>
      <c r="M25" s="2">
        <v>-7.0270270270270302E-2</v>
      </c>
      <c r="N25" s="3">
        <v>-3.91061452513966E-2</v>
      </c>
      <c r="O25" s="3">
        <v>-2.8985507246376799E-3</v>
      </c>
    </row>
    <row r="26" spans="1:15" x14ac:dyDescent="0.3">
      <c r="A26" s="8" t="s">
        <v>69</v>
      </c>
      <c r="B26" s="2">
        <v>-3.2467532467532499E-2</v>
      </c>
      <c r="C26" s="2">
        <v>-0.14093959731543601</v>
      </c>
      <c r="D26" s="2">
        <v>-8.59375E-2</v>
      </c>
      <c r="E26" s="2">
        <v>-0.11111111111111099</v>
      </c>
      <c r="F26" s="2">
        <v>-3.8461538461538498E-2</v>
      </c>
      <c r="G26" s="2">
        <v>-7.0000000000000007E-2</v>
      </c>
      <c r="H26" s="2">
        <v>8.6021505376344107E-2</v>
      </c>
      <c r="I26" s="2">
        <v>0.13861386138613899</v>
      </c>
      <c r="J26" s="2">
        <v>0.2</v>
      </c>
      <c r="K26" s="2">
        <v>0.13043478260869601</v>
      </c>
      <c r="L26" s="2">
        <v>9.6153846153846201E-2</v>
      </c>
      <c r="M26" s="2">
        <v>6.4327485380116997E-2</v>
      </c>
      <c r="N26" s="3">
        <v>0.58260869565217399</v>
      </c>
      <c r="O26" s="3">
        <v>0.18181818181818199</v>
      </c>
    </row>
    <row r="27" spans="1:15" x14ac:dyDescent="0.3">
      <c r="A27" s="8" t="s">
        <v>70</v>
      </c>
      <c r="B27" s="2">
        <v>1.0752688172042999E-2</v>
      </c>
      <c r="C27" s="2">
        <v>2.1276595744680899E-2</v>
      </c>
      <c r="D27" s="2">
        <v>-5.7291666666666699E-2</v>
      </c>
      <c r="E27" s="2">
        <v>2.7624309392265199E-2</v>
      </c>
      <c r="F27" s="2">
        <v>2.68817204301075E-2</v>
      </c>
      <c r="G27" s="2">
        <v>-5.7591623036649199E-2</v>
      </c>
      <c r="H27" s="2">
        <v>0.15</v>
      </c>
      <c r="I27" s="2">
        <v>9.6618357487922704E-2</v>
      </c>
      <c r="J27" s="2">
        <v>-4.4052863436123404E-3</v>
      </c>
      <c r="K27" s="2">
        <v>4.4247787610619503E-2</v>
      </c>
      <c r="L27" s="2">
        <v>-6.3559322033898302E-2</v>
      </c>
      <c r="M27" s="2">
        <v>-7.2398190045248903E-2</v>
      </c>
      <c r="N27" s="3">
        <v>-9.6916299559471397E-2</v>
      </c>
      <c r="O27" s="3">
        <v>0.102150537634409</v>
      </c>
    </row>
    <row r="28" spans="1:15" x14ac:dyDescent="0.3">
      <c r="A28" s="8" t="s">
        <v>71</v>
      </c>
      <c r="B28" s="2">
        <v>-1.3157894736842099E-2</v>
      </c>
      <c r="C28" s="2">
        <v>-0.146666666666667</v>
      </c>
      <c r="D28" s="2">
        <v>-7.8125E-2</v>
      </c>
      <c r="E28" s="2">
        <v>-0.305084745762712</v>
      </c>
      <c r="F28" s="2">
        <v>7.3170731707317097E-2</v>
      </c>
      <c r="G28" s="2">
        <v>4.5454545454545497E-2</v>
      </c>
      <c r="H28" s="2">
        <v>0.13043478260869601</v>
      </c>
      <c r="I28" s="2">
        <v>5.7692307692307702E-2</v>
      </c>
      <c r="J28" s="2">
        <v>0.163636363636364</v>
      </c>
      <c r="K28" s="2">
        <v>0.1875</v>
      </c>
      <c r="L28" s="2">
        <v>0.21052631578947401</v>
      </c>
      <c r="M28" s="2">
        <v>0.108695652173913</v>
      </c>
      <c r="N28" s="3">
        <v>0.85454545454545405</v>
      </c>
      <c r="O28" s="3">
        <v>0.34210526315789502</v>
      </c>
    </row>
    <row r="29" spans="1:15" x14ac:dyDescent="0.3">
      <c r="A29" s="11" t="s">
        <v>16</v>
      </c>
      <c r="B29" s="3">
        <v>0</v>
      </c>
      <c r="C29" s="3">
        <v>-6.5703022339027601E-3</v>
      </c>
      <c r="D29" s="3">
        <v>-3.9682539682539701E-2</v>
      </c>
      <c r="E29" s="3">
        <v>-3.1680440771349898E-2</v>
      </c>
      <c r="F29" s="3">
        <v>-5.6899004267425297E-3</v>
      </c>
      <c r="G29" s="3">
        <v>-4.0057224606580802E-2</v>
      </c>
      <c r="H29" s="3">
        <v>5.9612518628912099E-2</v>
      </c>
      <c r="I29" s="3">
        <v>6.1884669479606198E-2</v>
      </c>
      <c r="J29" s="3">
        <v>6.8874172185430502E-2</v>
      </c>
      <c r="K29" s="3">
        <v>7.1871127633209395E-2</v>
      </c>
      <c r="L29" s="3">
        <v>-1.2716763005780301E-2</v>
      </c>
      <c r="M29" s="3">
        <v>-2.4590163934426201E-2</v>
      </c>
      <c r="N29" s="3">
        <v>0.103311258278146</v>
      </c>
      <c r="O29" s="3">
        <v>9.4612352168199701E-2</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80</v>
      </c>
    </row>
    <row r="2" spans="1:14" ht="15.6" x14ac:dyDescent="0.3">
      <c r="A2" s="12" t="s">
        <v>32</v>
      </c>
    </row>
    <row r="3" spans="1:14" ht="15.6" x14ac:dyDescent="0.3">
      <c r="A3" s="12" t="s">
        <v>59</v>
      </c>
    </row>
    <row r="4" spans="1:14" ht="15.6" x14ac:dyDescent="0.3">
      <c r="A4" s="12" t="s">
        <v>33</v>
      </c>
    </row>
    <row r="5" spans="1:14" x14ac:dyDescent="0.3">
      <c r="A5" s="16" t="str">
        <f>HYPERLINK("#'Table of contents'!A9",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27456</v>
      </c>
      <c r="C8" s="1">
        <v>28090</v>
      </c>
      <c r="D8" s="1">
        <v>28349</v>
      </c>
      <c r="E8" s="1">
        <v>27943</v>
      </c>
      <c r="F8" s="1">
        <v>26921</v>
      </c>
      <c r="G8" s="1">
        <v>26057</v>
      </c>
      <c r="H8" s="1">
        <v>25723</v>
      </c>
      <c r="I8" s="1">
        <v>25534</v>
      </c>
      <c r="J8" s="1">
        <v>25040</v>
      </c>
      <c r="K8" s="1">
        <v>25109</v>
      </c>
      <c r="L8" s="1">
        <v>24898</v>
      </c>
      <c r="M8" s="1">
        <v>25117</v>
      </c>
      <c r="N8" s="1">
        <v>26615</v>
      </c>
    </row>
    <row r="9" spans="1:14" x14ac:dyDescent="0.3">
      <c r="A9" s="7" t="s">
        <v>75</v>
      </c>
      <c r="B9" s="1">
        <v>19171</v>
      </c>
      <c r="C9" s="1">
        <v>19098</v>
      </c>
      <c r="D9" s="1">
        <v>20280</v>
      </c>
      <c r="E9" s="1">
        <v>21389</v>
      </c>
      <c r="F9" s="1">
        <v>22828</v>
      </c>
      <c r="G9" s="1">
        <v>23462</v>
      </c>
      <c r="H9" s="1">
        <v>24654</v>
      </c>
      <c r="I9" s="1">
        <v>25308</v>
      </c>
      <c r="J9" s="1">
        <v>25888</v>
      </c>
      <c r="K9" s="1">
        <v>26903</v>
      </c>
      <c r="L9" s="1">
        <v>27408</v>
      </c>
      <c r="M9" s="1">
        <v>28022</v>
      </c>
      <c r="N9" s="1">
        <v>28576</v>
      </c>
    </row>
    <row r="10" spans="1:14" x14ac:dyDescent="0.3">
      <c r="A10" s="7" t="s">
        <v>76</v>
      </c>
      <c r="B10" s="1">
        <v>1168</v>
      </c>
      <c r="C10" s="1">
        <v>1192</v>
      </c>
      <c r="D10" s="1">
        <v>1260</v>
      </c>
      <c r="E10" s="1">
        <v>1299</v>
      </c>
      <c r="F10" s="1">
        <v>1330</v>
      </c>
      <c r="G10" s="1">
        <v>1406</v>
      </c>
      <c r="H10" s="1">
        <v>1520</v>
      </c>
      <c r="I10" s="1">
        <v>1627</v>
      </c>
      <c r="J10" s="1">
        <v>1734</v>
      </c>
      <c r="K10" s="1">
        <v>1833</v>
      </c>
      <c r="L10" s="1">
        <v>1817</v>
      </c>
      <c r="M10" s="1">
        <v>1869</v>
      </c>
      <c r="N10" s="1">
        <v>1953</v>
      </c>
    </row>
    <row r="11" spans="1:14" x14ac:dyDescent="0.3">
      <c r="A11" s="7" t="s">
        <v>77</v>
      </c>
      <c r="B11" s="1">
        <v>1115</v>
      </c>
      <c r="C11" s="1">
        <v>1184</v>
      </c>
      <c r="D11" s="1">
        <v>1132</v>
      </c>
      <c r="E11" s="1">
        <v>1168</v>
      </c>
      <c r="F11" s="1">
        <v>1252</v>
      </c>
      <c r="G11" s="1">
        <v>1399</v>
      </c>
      <c r="H11" s="1">
        <v>1676</v>
      </c>
      <c r="I11" s="1">
        <v>2011</v>
      </c>
      <c r="J11" s="1">
        <v>2335</v>
      </c>
      <c r="K11" s="1">
        <v>2545</v>
      </c>
      <c r="L11" s="1">
        <v>2964</v>
      </c>
      <c r="M11" s="1">
        <v>3402</v>
      </c>
      <c r="N11" s="1">
        <v>3670</v>
      </c>
    </row>
    <row r="12" spans="1:14" x14ac:dyDescent="0.3">
      <c r="A12" s="7" t="s">
        <v>78</v>
      </c>
      <c r="B12" s="1">
        <v>8254</v>
      </c>
      <c r="C12" s="1">
        <v>6774</v>
      </c>
      <c r="D12" s="1">
        <v>5911</v>
      </c>
      <c r="E12" s="1">
        <v>5474</v>
      </c>
      <c r="F12" s="1">
        <v>5394</v>
      </c>
      <c r="G12" s="1">
        <v>5522</v>
      </c>
      <c r="H12" s="1">
        <v>6300</v>
      </c>
      <c r="I12" s="1">
        <v>7267</v>
      </c>
      <c r="J12" s="1">
        <v>8716</v>
      </c>
      <c r="K12" s="1">
        <v>10343</v>
      </c>
      <c r="L12" s="1">
        <v>11908</v>
      </c>
      <c r="M12" s="1">
        <v>13411</v>
      </c>
      <c r="N12" s="1">
        <v>14392</v>
      </c>
    </row>
    <row r="13" spans="1:14" x14ac:dyDescent="0.3">
      <c r="A13" s="7" t="s">
        <v>79</v>
      </c>
      <c r="B13" s="1">
        <v>2252</v>
      </c>
      <c r="C13" s="1">
        <v>2013</v>
      </c>
      <c r="D13" s="1">
        <v>1910</v>
      </c>
      <c r="E13" s="1">
        <v>1942</v>
      </c>
      <c r="F13" s="1">
        <v>1925</v>
      </c>
      <c r="G13" s="1">
        <v>2005</v>
      </c>
      <c r="H13" s="1">
        <v>2327</v>
      </c>
      <c r="I13" s="1">
        <v>2595</v>
      </c>
      <c r="J13" s="1">
        <v>2908</v>
      </c>
      <c r="K13" s="1">
        <v>3229</v>
      </c>
      <c r="L13" s="1">
        <v>3539</v>
      </c>
      <c r="M13" s="1">
        <v>3779</v>
      </c>
      <c r="N13" s="1">
        <v>3965</v>
      </c>
    </row>
    <row r="14" spans="1:14" x14ac:dyDescent="0.3">
      <c r="A14" s="10" t="s">
        <v>16</v>
      </c>
      <c r="B14" s="5">
        <v>59416</v>
      </c>
      <c r="C14" s="5">
        <v>58351</v>
      </c>
      <c r="D14" s="5">
        <v>58842</v>
      </c>
      <c r="E14" s="5">
        <v>59215</v>
      </c>
      <c r="F14" s="5">
        <v>59650</v>
      </c>
      <c r="G14" s="5">
        <v>59851</v>
      </c>
      <c r="H14" s="5">
        <v>62200</v>
      </c>
      <c r="I14" s="5">
        <v>64342</v>
      </c>
      <c r="J14" s="5">
        <v>66621</v>
      </c>
      <c r="K14" s="5">
        <v>69962</v>
      </c>
      <c r="L14" s="5">
        <v>72534</v>
      </c>
      <c r="M14" s="5">
        <v>75600</v>
      </c>
      <c r="N14" s="5">
        <v>79171</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0.57445339470655898</v>
      </c>
      <c r="C19" s="2">
        <v>0.58061182306738301</v>
      </c>
      <c r="D19" s="2">
        <v>0.56824149612138997</v>
      </c>
      <c r="E19" s="2">
        <v>0.551895084039422</v>
      </c>
      <c r="F19" s="2">
        <v>0.52704633998316297</v>
      </c>
      <c r="G19" s="2">
        <v>0.51167403043691695</v>
      </c>
      <c r="H19" s="2">
        <v>0.49565485480856297</v>
      </c>
      <c r="I19" s="2">
        <v>0.48664925956278898</v>
      </c>
      <c r="J19" s="2">
        <v>0.475485169571987</v>
      </c>
      <c r="K19" s="2">
        <v>0.46631999257126899</v>
      </c>
      <c r="L19" s="2">
        <v>0.460026236535299</v>
      </c>
      <c r="M19" s="2">
        <v>0.45660631180919098</v>
      </c>
      <c r="N19" s="2">
        <v>0.46575318493630102</v>
      </c>
    </row>
    <row r="20" spans="1:15" x14ac:dyDescent="0.3">
      <c r="A20" s="8" t="s">
        <v>75</v>
      </c>
      <c r="B20" s="2">
        <v>0.40110890260487497</v>
      </c>
      <c r="C20" s="2">
        <v>0.394749896651509</v>
      </c>
      <c r="D20" s="2">
        <v>0.40650243540660302</v>
      </c>
      <c r="E20" s="2">
        <v>0.42244869743832802</v>
      </c>
      <c r="F20" s="2">
        <v>0.446915562168406</v>
      </c>
      <c r="G20" s="2">
        <v>0.46071674030436899</v>
      </c>
      <c r="H20" s="2">
        <v>0.47505636163940101</v>
      </c>
      <c r="I20" s="2">
        <v>0.48234195429682297</v>
      </c>
      <c r="J20" s="2">
        <v>0.49158786221563899</v>
      </c>
      <c r="K20" s="2">
        <v>0.49963784938248701</v>
      </c>
      <c r="L20" s="2">
        <v>0.50640208414167698</v>
      </c>
      <c r="M20" s="2">
        <v>0.50941681210005796</v>
      </c>
      <c r="N20" s="2">
        <v>0.50006999860002799</v>
      </c>
    </row>
    <row r="21" spans="1:15" x14ac:dyDescent="0.3">
      <c r="A21" s="8" t="s">
        <v>76</v>
      </c>
      <c r="B21" s="2">
        <v>2.44377026885657E-2</v>
      </c>
      <c r="C21" s="2">
        <v>2.4638280281107899E-2</v>
      </c>
      <c r="D21" s="2">
        <v>2.5256068472007901E-2</v>
      </c>
      <c r="E21" s="2">
        <v>2.56562185222492E-2</v>
      </c>
      <c r="F21" s="2">
        <v>2.6038097848430902E-2</v>
      </c>
      <c r="G21" s="2">
        <v>2.7609229258713799E-2</v>
      </c>
      <c r="H21" s="2">
        <v>2.9288783552035801E-2</v>
      </c>
      <c r="I21" s="2">
        <v>3.1008786140387701E-2</v>
      </c>
      <c r="J21" s="2">
        <v>3.2926968212373203E-2</v>
      </c>
      <c r="K21" s="2">
        <v>3.4042158046243803E-2</v>
      </c>
      <c r="L21" s="2">
        <v>3.3571679323023497E-2</v>
      </c>
      <c r="M21" s="2">
        <v>3.3976876090750403E-2</v>
      </c>
      <c r="N21" s="2">
        <v>3.4176816463670698E-2</v>
      </c>
    </row>
    <row r="22" spans="1:15" x14ac:dyDescent="0.3">
      <c r="A22" s="8" t="s">
        <v>77</v>
      </c>
      <c r="B22" s="2">
        <v>9.5946992513553098E-2</v>
      </c>
      <c r="C22" s="2">
        <v>0.118744358640056</v>
      </c>
      <c r="D22" s="2">
        <v>0.12643806545292099</v>
      </c>
      <c r="E22" s="2">
        <v>0.13606710158434299</v>
      </c>
      <c r="F22" s="2">
        <v>0.14607397036518499</v>
      </c>
      <c r="G22" s="2">
        <v>0.156733139144073</v>
      </c>
      <c r="H22" s="2">
        <v>0.16267106667960801</v>
      </c>
      <c r="I22" s="2">
        <v>0.16937589488756</v>
      </c>
      <c r="J22" s="2">
        <v>0.16727559280750801</v>
      </c>
      <c r="K22" s="2">
        <v>0.15790779921821699</v>
      </c>
      <c r="L22" s="2">
        <v>0.16099071207430299</v>
      </c>
      <c r="M22" s="2">
        <v>0.16520979020978999</v>
      </c>
      <c r="N22" s="2">
        <v>0.166613701366505</v>
      </c>
    </row>
    <row r="23" spans="1:15" x14ac:dyDescent="0.3">
      <c r="A23" s="8" t="s">
        <v>78</v>
      </c>
      <c r="B23" s="2">
        <v>0.71026589794337802</v>
      </c>
      <c r="C23" s="2">
        <v>0.67937017350315898</v>
      </c>
      <c r="D23" s="2">
        <v>0.66022562269630303</v>
      </c>
      <c r="E23" s="2">
        <v>0.63769804287045695</v>
      </c>
      <c r="F23" s="2">
        <v>0.62933146657332895</v>
      </c>
      <c r="G23" s="2">
        <v>0.61864216894465596</v>
      </c>
      <c r="H23" s="2">
        <v>0.61147238668349002</v>
      </c>
      <c r="I23" s="2">
        <v>0.61206097869114795</v>
      </c>
      <c r="J23" s="2">
        <v>0.62440002865534805</v>
      </c>
      <c r="K23" s="2">
        <v>0.64174474157721695</v>
      </c>
      <c r="L23" s="2">
        <v>0.64678724675465804</v>
      </c>
      <c r="M23" s="2">
        <v>0.65127233877233903</v>
      </c>
      <c r="N23" s="2">
        <v>0.65337994279747602</v>
      </c>
    </row>
    <row r="24" spans="1:15" x14ac:dyDescent="0.3">
      <c r="A24" s="8" t="s">
        <v>79</v>
      </c>
      <c r="B24" s="2">
        <v>0.19378710954306899</v>
      </c>
      <c r="C24" s="2">
        <v>0.20188546785678499</v>
      </c>
      <c r="D24" s="2">
        <v>0.21333631185077601</v>
      </c>
      <c r="E24" s="2">
        <v>0.22623485554520001</v>
      </c>
      <c r="F24" s="2">
        <v>0.22459456306148601</v>
      </c>
      <c r="G24" s="2">
        <v>0.22462469191126999</v>
      </c>
      <c r="H24" s="2">
        <v>0.22585654663690199</v>
      </c>
      <c r="I24" s="2">
        <v>0.218563126421292</v>
      </c>
      <c r="J24" s="2">
        <v>0.208324378537145</v>
      </c>
      <c r="K24" s="2">
        <v>0.20034745920456701</v>
      </c>
      <c r="L24" s="2">
        <v>0.192222041171039</v>
      </c>
      <c r="M24" s="2">
        <v>0.18351787101787101</v>
      </c>
      <c r="N24" s="2">
        <v>0.18000635583601901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2.3091491841491799E-2</v>
      </c>
      <c r="C29" s="2">
        <v>9.2203631185475299E-3</v>
      </c>
      <c r="D29" s="2">
        <v>-1.4321492821616299E-2</v>
      </c>
      <c r="E29" s="2">
        <v>-3.6574455140822401E-2</v>
      </c>
      <c r="F29" s="2">
        <v>-3.2093904386909802E-2</v>
      </c>
      <c r="G29" s="2">
        <v>-1.2818052730552301E-2</v>
      </c>
      <c r="H29" s="2">
        <v>-7.3475100104964403E-3</v>
      </c>
      <c r="I29" s="2">
        <v>-1.9346753348476499E-2</v>
      </c>
      <c r="J29" s="2">
        <v>2.7555910543131E-3</v>
      </c>
      <c r="K29" s="2">
        <v>-8.4033613445378096E-3</v>
      </c>
      <c r="L29" s="2">
        <v>8.7958872198570202E-3</v>
      </c>
      <c r="M29" s="2">
        <v>5.9640880678424997E-2</v>
      </c>
      <c r="N29" s="3">
        <v>6.2899361022364195E-2</v>
      </c>
      <c r="O29" s="3">
        <v>-3.0630827505827501E-2</v>
      </c>
    </row>
    <row r="30" spans="1:15" x14ac:dyDescent="0.3">
      <c r="A30" s="8" t="s">
        <v>75</v>
      </c>
      <c r="B30" s="2">
        <v>-3.80783475040426E-3</v>
      </c>
      <c r="C30" s="2">
        <v>6.18912975180647E-2</v>
      </c>
      <c r="D30" s="2">
        <v>5.4684418145956599E-2</v>
      </c>
      <c r="E30" s="2">
        <v>6.7277572584038506E-2</v>
      </c>
      <c r="F30" s="2">
        <v>2.7772910460837599E-2</v>
      </c>
      <c r="G30" s="2">
        <v>5.0805557923450699E-2</v>
      </c>
      <c r="H30" s="2">
        <v>2.6527135556096398E-2</v>
      </c>
      <c r="I30" s="2">
        <v>2.2917654496601901E-2</v>
      </c>
      <c r="J30" s="2">
        <v>3.9207354758961699E-2</v>
      </c>
      <c r="K30" s="2">
        <v>1.8771140764970499E-2</v>
      </c>
      <c r="L30" s="2">
        <v>2.2402218330414499E-2</v>
      </c>
      <c r="M30" s="2">
        <v>1.9770180572407401E-2</v>
      </c>
      <c r="N30" s="3">
        <v>0.103831891223733</v>
      </c>
      <c r="O30" s="3">
        <v>0.49058473736372599</v>
      </c>
    </row>
    <row r="31" spans="1:15" x14ac:dyDescent="0.3">
      <c r="A31" s="8" t="s">
        <v>76</v>
      </c>
      <c r="B31" s="2">
        <v>2.0547945205479499E-2</v>
      </c>
      <c r="C31" s="2">
        <v>5.7046979865771799E-2</v>
      </c>
      <c r="D31" s="2">
        <v>3.0952380952380999E-2</v>
      </c>
      <c r="E31" s="2">
        <v>2.38645111624326E-2</v>
      </c>
      <c r="F31" s="2">
        <v>5.7142857142857099E-2</v>
      </c>
      <c r="G31" s="2">
        <v>8.1081081081081099E-2</v>
      </c>
      <c r="H31" s="2">
        <v>7.0394736842105302E-2</v>
      </c>
      <c r="I31" s="2">
        <v>6.5765212046711694E-2</v>
      </c>
      <c r="J31" s="2">
        <v>5.7093425605536298E-2</v>
      </c>
      <c r="K31" s="2">
        <v>-8.7288597926895792E-3</v>
      </c>
      <c r="L31" s="2">
        <v>2.8618602091359399E-2</v>
      </c>
      <c r="M31" s="2">
        <v>4.49438202247191E-2</v>
      </c>
      <c r="N31" s="3">
        <v>0.12629757785467099</v>
      </c>
      <c r="O31" s="3">
        <v>0.67208904109588996</v>
      </c>
    </row>
    <row r="32" spans="1:15" x14ac:dyDescent="0.3">
      <c r="A32" s="8" t="s">
        <v>77</v>
      </c>
      <c r="B32" s="2">
        <v>6.1883408071748899E-2</v>
      </c>
      <c r="C32" s="2">
        <v>-4.3918918918918901E-2</v>
      </c>
      <c r="D32" s="2">
        <v>3.1802120141342802E-2</v>
      </c>
      <c r="E32" s="2">
        <v>7.1917808219178106E-2</v>
      </c>
      <c r="F32" s="2">
        <v>0.11741214057508</v>
      </c>
      <c r="G32" s="2">
        <v>0.19799857040743399</v>
      </c>
      <c r="H32" s="2">
        <v>0.19988066825775699</v>
      </c>
      <c r="I32" s="2">
        <v>0.161113873694679</v>
      </c>
      <c r="J32" s="2">
        <v>8.9935760171306195E-2</v>
      </c>
      <c r="K32" s="2">
        <v>0.16463654223968599</v>
      </c>
      <c r="L32" s="2">
        <v>0.147773279352227</v>
      </c>
      <c r="M32" s="2">
        <v>7.8777189888301E-2</v>
      </c>
      <c r="N32" s="3">
        <v>0.57173447537473199</v>
      </c>
      <c r="O32" s="3">
        <v>2.2914798206278002</v>
      </c>
    </row>
    <row r="33" spans="1:15" x14ac:dyDescent="0.3">
      <c r="A33" s="8" t="s">
        <v>78</v>
      </c>
      <c r="B33" s="2">
        <v>-0.179307002665374</v>
      </c>
      <c r="C33" s="2">
        <v>-0.12739887806318301</v>
      </c>
      <c r="D33" s="2">
        <v>-7.3929961089494206E-2</v>
      </c>
      <c r="E33" s="2">
        <v>-1.4614541468761399E-2</v>
      </c>
      <c r="F33" s="2">
        <v>2.3730070448646601E-2</v>
      </c>
      <c r="G33" s="2">
        <v>0.14089098152843199</v>
      </c>
      <c r="H33" s="2">
        <v>0.15349206349206301</v>
      </c>
      <c r="I33" s="2">
        <v>0.19939452318701001</v>
      </c>
      <c r="J33" s="2">
        <v>0.18666819642037599</v>
      </c>
      <c r="K33" s="2">
        <v>0.15131006477811099</v>
      </c>
      <c r="L33" s="2">
        <v>0.12621766879408799</v>
      </c>
      <c r="M33" s="2">
        <v>7.3148907613153402E-2</v>
      </c>
      <c r="N33" s="3">
        <v>0.651216154199174</v>
      </c>
      <c r="O33" s="3">
        <v>0.74363944754058597</v>
      </c>
    </row>
    <row r="34" spans="1:15" x14ac:dyDescent="0.3">
      <c r="A34" s="8" t="s">
        <v>79</v>
      </c>
      <c r="B34" s="2">
        <v>-0.106127886323268</v>
      </c>
      <c r="C34" s="2">
        <v>-5.1167411823149503E-2</v>
      </c>
      <c r="D34" s="2">
        <v>1.67539267015707E-2</v>
      </c>
      <c r="E34" s="2">
        <v>-8.7538619979402703E-3</v>
      </c>
      <c r="F34" s="2">
        <v>4.15584415584416E-2</v>
      </c>
      <c r="G34" s="2">
        <v>0.16059850374064799</v>
      </c>
      <c r="H34" s="2">
        <v>0.11516974645466301</v>
      </c>
      <c r="I34" s="2">
        <v>0.120616570327553</v>
      </c>
      <c r="J34" s="2">
        <v>0.110385144429161</v>
      </c>
      <c r="K34" s="2">
        <v>9.6004955094456501E-2</v>
      </c>
      <c r="L34" s="2">
        <v>6.7815767165866098E-2</v>
      </c>
      <c r="M34" s="2">
        <v>4.9219370203757599E-2</v>
      </c>
      <c r="N34" s="3">
        <v>0.36348005502063302</v>
      </c>
      <c r="O34" s="3">
        <v>0.76065719360568396</v>
      </c>
    </row>
    <row r="35" spans="1:15" x14ac:dyDescent="0.3">
      <c r="A35" s="11" t="s">
        <v>16</v>
      </c>
      <c r="B35" s="3">
        <v>-1.79244647906288E-2</v>
      </c>
      <c r="C35" s="3">
        <v>8.4145944371133308E-3</v>
      </c>
      <c r="D35" s="3">
        <v>6.3390095510009901E-3</v>
      </c>
      <c r="E35" s="3">
        <v>7.3461116271215099E-3</v>
      </c>
      <c r="F35" s="3">
        <v>3.3696563285834E-3</v>
      </c>
      <c r="G35" s="3">
        <v>3.9247464536933403E-2</v>
      </c>
      <c r="H35" s="3">
        <v>3.4437299035369802E-2</v>
      </c>
      <c r="I35" s="3">
        <v>3.5420098846787498E-2</v>
      </c>
      <c r="J35" s="3">
        <v>5.0149352306329803E-2</v>
      </c>
      <c r="K35" s="3">
        <v>3.67628140990824E-2</v>
      </c>
      <c r="L35" s="3">
        <v>4.2269832078749299E-2</v>
      </c>
      <c r="M35" s="3">
        <v>4.72354497354497E-2</v>
      </c>
      <c r="N35" s="3">
        <v>0.18837903964215499</v>
      </c>
      <c r="O35" s="3">
        <v>0.33248619900363502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203</v>
      </c>
    </row>
    <row r="2" spans="1:14" ht="15.6" x14ac:dyDescent="0.3">
      <c r="A2" s="12" t="s">
        <v>197</v>
      </c>
    </row>
    <row r="3" spans="1:14" ht="15.6" x14ac:dyDescent="0.3">
      <c r="A3" s="12" t="s">
        <v>59</v>
      </c>
    </row>
    <row r="4" spans="1:14" ht="15.6" x14ac:dyDescent="0.3">
      <c r="A4" s="12" t="s">
        <v>33</v>
      </c>
    </row>
    <row r="5" spans="1:14" x14ac:dyDescent="0.3">
      <c r="A5" s="16" t="str">
        <f>HYPERLINK("#'Table of contents'!A90",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148</v>
      </c>
      <c r="C8" s="1">
        <v>146</v>
      </c>
      <c r="D8" s="1">
        <v>153</v>
      </c>
      <c r="E8" s="1">
        <v>133</v>
      </c>
      <c r="F8" s="1">
        <v>116</v>
      </c>
      <c r="G8" s="1">
        <v>113</v>
      </c>
      <c r="H8" s="1">
        <v>97</v>
      </c>
      <c r="I8" s="1">
        <v>114</v>
      </c>
      <c r="J8" s="1">
        <v>117</v>
      </c>
      <c r="K8" s="1">
        <v>110</v>
      </c>
      <c r="L8" s="1">
        <v>112</v>
      </c>
      <c r="M8" s="1">
        <v>103</v>
      </c>
      <c r="N8" s="1">
        <v>90</v>
      </c>
    </row>
    <row r="9" spans="1:14" x14ac:dyDescent="0.3">
      <c r="A9" s="7" t="s">
        <v>75</v>
      </c>
      <c r="B9" s="1">
        <v>354</v>
      </c>
      <c r="C9" s="1">
        <v>360</v>
      </c>
      <c r="D9" s="1">
        <v>373</v>
      </c>
      <c r="E9" s="1">
        <v>375</v>
      </c>
      <c r="F9" s="1">
        <v>392</v>
      </c>
      <c r="G9" s="1">
        <v>400</v>
      </c>
      <c r="H9" s="1">
        <v>398</v>
      </c>
      <c r="I9" s="1">
        <v>411</v>
      </c>
      <c r="J9" s="1">
        <v>422</v>
      </c>
      <c r="K9" s="1">
        <v>447</v>
      </c>
      <c r="L9" s="1">
        <v>464</v>
      </c>
      <c r="M9" s="1">
        <v>434</v>
      </c>
      <c r="N9" s="1">
        <v>412</v>
      </c>
    </row>
    <row r="10" spans="1:14" x14ac:dyDescent="0.3">
      <c r="A10" s="7" t="s">
        <v>76</v>
      </c>
      <c r="B10" s="1">
        <v>29</v>
      </c>
      <c r="C10" s="1">
        <v>31</v>
      </c>
      <c r="D10" s="1">
        <v>38</v>
      </c>
      <c r="E10" s="1">
        <v>42</v>
      </c>
      <c r="F10" s="1">
        <v>50</v>
      </c>
      <c r="G10" s="1">
        <v>42</v>
      </c>
      <c r="H10" s="1">
        <v>37</v>
      </c>
      <c r="I10" s="1">
        <v>33</v>
      </c>
      <c r="J10" s="1">
        <v>46</v>
      </c>
      <c r="K10" s="1">
        <v>48</v>
      </c>
      <c r="L10" s="1">
        <v>57</v>
      </c>
      <c r="M10" s="1">
        <v>54</v>
      </c>
      <c r="N10" s="1">
        <v>47</v>
      </c>
    </row>
    <row r="11" spans="1:14" x14ac:dyDescent="0.3">
      <c r="A11" s="7" t="s">
        <v>77</v>
      </c>
      <c r="B11" s="1">
        <v>12</v>
      </c>
      <c r="C11" s="1">
        <v>11</v>
      </c>
      <c r="D11" s="1">
        <v>17</v>
      </c>
      <c r="E11" s="1">
        <v>21</v>
      </c>
      <c r="F11" s="1">
        <v>14</v>
      </c>
      <c r="G11" s="1">
        <v>12</v>
      </c>
      <c r="H11" s="1">
        <v>13</v>
      </c>
      <c r="I11" s="1">
        <v>13</v>
      </c>
      <c r="J11" s="1">
        <v>20</v>
      </c>
      <c r="K11" s="1">
        <v>17</v>
      </c>
      <c r="L11" s="1">
        <v>18</v>
      </c>
      <c r="M11" s="1">
        <v>20</v>
      </c>
      <c r="N11" s="1">
        <v>22</v>
      </c>
    </row>
    <row r="12" spans="1:14" x14ac:dyDescent="0.3">
      <c r="A12" s="7" t="s">
        <v>78</v>
      </c>
      <c r="B12" s="1">
        <v>169</v>
      </c>
      <c r="C12" s="1">
        <v>162</v>
      </c>
      <c r="D12" s="1">
        <v>130</v>
      </c>
      <c r="E12" s="1">
        <v>116</v>
      </c>
      <c r="F12" s="1">
        <v>103</v>
      </c>
      <c r="G12" s="1">
        <v>103</v>
      </c>
      <c r="H12" s="1">
        <v>92</v>
      </c>
      <c r="I12" s="1">
        <v>102</v>
      </c>
      <c r="J12" s="1">
        <v>109</v>
      </c>
      <c r="K12" s="1">
        <v>135</v>
      </c>
      <c r="L12" s="1">
        <v>156</v>
      </c>
      <c r="M12" s="1">
        <v>174</v>
      </c>
      <c r="N12" s="1">
        <v>194</v>
      </c>
    </row>
    <row r="13" spans="1:14" x14ac:dyDescent="0.3">
      <c r="A13" s="7" t="s">
        <v>79</v>
      </c>
      <c r="B13" s="1">
        <v>49</v>
      </c>
      <c r="C13" s="1">
        <v>51</v>
      </c>
      <c r="D13" s="1">
        <v>45</v>
      </c>
      <c r="E13" s="1">
        <v>39</v>
      </c>
      <c r="F13" s="1">
        <v>28</v>
      </c>
      <c r="G13" s="1">
        <v>29</v>
      </c>
      <c r="H13" s="1">
        <v>34</v>
      </c>
      <c r="I13" s="1">
        <v>38</v>
      </c>
      <c r="J13" s="1">
        <v>41</v>
      </c>
      <c r="K13" s="1">
        <v>50</v>
      </c>
      <c r="L13" s="1">
        <v>58</v>
      </c>
      <c r="M13" s="1">
        <v>69</v>
      </c>
      <c r="N13" s="1">
        <v>68</v>
      </c>
    </row>
    <row r="14" spans="1:14" x14ac:dyDescent="0.3">
      <c r="A14" s="10" t="s">
        <v>16</v>
      </c>
      <c r="B14" s="5">
        <v>761</v>
      </c>
      <c r="C14" s="5">
        <v>761</v>
      </c>
      <c r="D14" s="5">
        <v>756</v>
      </c>
      <c r="E14" s="5">
        <v>726</v>
      </c>
      <c r="F14" s="5">
        <v>703</v>
      </c>
      <c r="G14" s="5">
        <v>699</v>
      </c>
      <c r="H14" s="5">
        <v>671</v>
      </c>
      <c r="I14" s="5">
        <v>711</v>
      </c>
      <c r="J14" s="5">
        <v>755</v>
      </c>
      <c r="K14" s="5">
        <v>807</v>
      </c>
      <c r="L14" s="5">
        <v>865</v>
      </c>
      <c r="M14" s="5">
        <v>854</v>
      </c>
      <c r="N14" s="5">
        <v>833</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0.27871939736346502</v>
      </c>
      <c r="C19" s="2">
        <v>0.27188081936685299</v>
      </c>
      <c r="D19" s="2">
        <v>0.27127659574468099</v>
      </c>
      <c r="E19" s="2">
        <v>0.24181818181818199</v>
      </c>
      <c r="F19" s="2">
        <v>0.207885304659498</v>
      </c>
      <c r="G19" s="2">
        <v>0.20360360360360399</v>
      </c>
      <c r="H19" s="2">
        <v>0.18233082706766901</v>
      </c>
      <c r="I19" s="2">
        <v>0.204301075268817</v>
      </c>
      <c r="J19" s="2">
        <v>0.2</v>
      </c>
      <c r="K19" s="2">
        <v>0.18181818181818199</v>
      </c>
      <c r="L19" s="2">
        <v>0.17693522906792999</v>
      </c>
      <c r="M19" s="2">
        <v>0.174280879864636</v>
      </c>
      <c r="N19" s="2">
        <v>0.16393442622950799</v>
      </c>
    </row>
    <row r="20" spans="1:15" x14ac:dyDescent="0.3">
      <c r="A20" s="8" t="s">
        <v>75</v>
      </c>
      <c r="B20" s="2">
        <v>0.66666666666666696</v>
      </c>
      <c r="C20" s="2">
        <v>0.67039106145251404</v>
      </c>
      <c r="D20" s="2">
        <v>0.66134751773049605</v>
      </c>
      <c r="E20" s="2">
        <v>0.68181818181818199</v>
      </c>
      <c r="F20" s="2">
        <v>0.702508960573477</v>
      </c>
      <c r="G20" s="2">
        <v>0.72072072072072102</v>
      </c>
      <c r="H20" s="2">
        <v>0.74812030075187996</v>
      </c>
      <c r="I20" s="2">
        <v>0.73655913978494603</v>
      </c>
      <c r="J20" s="2">
        <v>0.72136752136752103</v>
      </c>
      <c r="K20" s="2">
        <v>0.73884297520661202</v>
      </c>
      <c r="L20" s="2">
        <v>0.73301737756714103</v>
      </c>
      <c r="M20" s="2">
        <v>0.73434856175972896</v>
      </c>
      <c r="N20" s="2">
        <v>0.75045537340619295</v>
      </c>
    </row>
    <row r="21" spans="1:15" x14ac:dyDescent="0.3">
      <c r="A21" s="8" t="s">
        <v>76</v>
      </c>
      <c r="B21" s="2">
        <v>5.4613935969868202E-2</v>
      </c>
      <c r="C21" s="2">
        <v>5.77281191806331E-2</v>
      </c>
      <c r="D21" s="2">
        <v>6.7375886524822695E-2</v>
      </c>
      <c r="E21" s="2">
        <v>7.6363636363636397E-2</v>
      </c>
      <c r="F21" s="2">
        <v>8.9605734767025103E-2</v>
      </c>
      <c r="G21" s="2">
        <v>7.5675675675675694E-2</v>
      </c>
      <c r="H21" s="2">
        <v>6.9548872180451096E-2</v>
      </c>
      <c r="I21" s="2">
        <v>5.9139784946236597E-2</v>
      </c>
      <c r="J21" s="2">
        <v>7.8632478632478603E-2</v>
      </c>
      <c r="K21" s="2">
        <v>7.9338842975206603E-2</v>
      </c>
      <c r="L21" s="2">
        <v>9.0047393364928896E-2</v>
      </c>
      <c r="M21" s="2">
        <v>9.13705583756345E-2</v>
      </c>
      <c r="N21" s="2">
        <v>8.56102003642987E-2</v>
      </c>
    </row>
    <row r="22" spans="1:15" x14ac:dyDescent="0.3">
      <c r="A22" s="8" t="s">
        <v>77</v>
      </c>
      <c r="B22" s="2">
        <v>5.21739130434783E-2</v>
      </c>
      <c r="C22" s="2">
        <v>4.9107142857142898E-2</v>
      </c>
      <c r="D22" s="2">
        <v>8.8541666666666699E-2</v>
      </c>
      <c r="E22" s="2">
        <v>0.119318181818182</v>
      </c>
      <c r="F22" s="2">
        <v>9.6551724137931005E-2</v>
      </c>
      <c r="G22" s="2">
        <v>8.3333333333333301E-2</v>
      </c>
      <c r="H22" s="2">
        <v>9.3525179856115095E-2</v>
      </c>
      <c r="I22" s="2">
        <v>8.4967320261437898E-2</v>
      </c>
      <c r="J22" s="2">
        <v>0.11764705882352899</v>
      </c>
      <c r="K22" s="2">
        <v>8.4158415841584205E-2</v>
      </c>
      <c r="L22" s="2">
        <v>7.7586206896551699E-2</v>
      </c>
      <c r="M22" s="2">
        <v>7.6045627376425895E-2</v>
      </c>
      <c r="N22" s="2">
        <v>7.7464788732394402E-2</v>
      </c>
    </row>
    <row r="23" spans="1:15" x14ac:dyDescent="0.3">
      <c r="A23" s="8" t="s">
        <v>78</v>
      </c>
      <c r="B23" s="2">
        <v>0.73478260869565204</v>
      </c>
      <c r="C23" s="2">
        <v>0.72321428571428603</v>
      </c>
      <c r="D23" s="2">
        <v>0.67708333333333304</v>
      </c>
      <c r="E23" s="2">
        <v>0.65909090909090895</v>
      </c>
      <c r="F23" s="2">
        <v>0.71034482758620698</v>
      </c>
      <c r="G23" s="2">
        <v>0.71527777777777801</v>
      </c>
      <c r="H23" s="2">
        <v>0.66187050359712196</v>
      </c>
      <c r="I23" s="2">
        <v>0.66666666666666696</v>
      </c>
      <c r="J23" s="2">
        <v>0.64117647058823501</v>
      </c>
      <c r="K23" s="2">
        <v>0.66831683168316802</v>
      </c>
      <c r="L23" s="2">
        <v>0.67241379310344795</v>
      </c>
      <c r="M23" s="2">
        <v>0.66159695817490505</v>
      </c>
      <c r="N23" s="2">
        <v>0.68309859154929597</v>
      </c>
    </row>
    <row r="24" spans="1:15" x14ac:dyDescent="0.3">
      <c r="A24" s="8" t="s">
        <v>79</v>
      </c>
      <c r="B24" s="2">
        <v>0.21304347826087</v>
      </c>
      <c r="C24" s="2">
        <v>0.22767857142857101</v>
      </c>
      <c r="D24" s="2">
        <v>0.234375</v>
      </c>
      <c r="E24" s="2">
        <v>0.22159090909090901</v>
      </c>
      <c r="F24" s="2">
        <v>0.19310344827586201</v>
      </c>
      <c r="G24" s="2">
        <v>0.20138888888888901</v>
      </c>
      <c r="H24" s="2">
        <v>0.24460431654676301</v>
      </c>
      <c r="I24" s="2">
        <v>0.24836601307189499</v>
      </c>
      <c r="J24" s="2">
        <v>0.24117647058823499</v>
      </c>
      <c r="K24" s="2">
        <v>0.24752475247524799</v>
      </c>
      <c r="L24" s="2">
        <v>0.25</v>
      </c>
      <c r="M24" s="2">
        <v>0.262357414448669</v>
      </c>
      <c r="N24" s="2">
        <v>0.23943661971831001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-1.35135135135135E-2</v>
      </c>
      <c r="C29" s="2">
        <v>4.7945205479452101E-2</v>
      </c>
      <c r="D29" s="2">
        <v>-0.13071895424836599</v>
      </c>
      <c r="E29" s="2">
        <v>-0.12781954887218</v>
      </c>
      <c r="F29" s="2">
        <v>-2.5862068965517199E-2</v>
      </c>
      <c r="G29" s="2">
        <v>-0.14159292035398199</v>
      </c>
      <c r="H29" s="2">
        <v>0.17525773195876301</v>
      </c>
      <c r="I29" s="2">
        <v>2.6315789473684199E-2</v>
      </c>
      <c r="J29" s="2">
        <v>-5.9829059829059797E-2</v>
      </c>
      <c r="K29" s="2">
        <v>1.8181818181818198E-2</v>
      </c>
      <c r="L29" s="2">
        <v>-8.0357142857142905E-2</v>
      </c>
      <c r="M29" s="2">
        <v>-0.12621359223301001</v>
      </c>
      <c r="N29" s="3">
        <v>-0.230769230769231</v>
      </c>
      <c r="O29" s="3">
        <v>-0.391891891891892</v>
      </c>
    </row>
    <row r="30" spans="1:15" x14ac:dyDescent="0.3">
      <c r="A30" s="8" t="s">
        <v>75</v>
      </c>
      <c r="B30" s="2">
        <v>1.6949152542372899E-2</v>
      </c>
      <c r="C30" s="2">
        <v>3.6111111111111101E-2</v>
      </c>
      <c r="D30" s="2">
        <v>5.3619302949061698E-3</v>
      </c>
      <c r="E30" s="2">
        <v>4.5333333333333302E-2</v>
      </c>
      <c r="F30" s="2">
        <v>2.04081632653061E-2</v>
      </c>
      <c r="G30" s="2">
        <v>-5.0000000000000001E-3</v>
      </c>
      <c r="H30" s="2">
        <v>3.2663316582914603E-2</v>
      </c>
      <c r="I30" s="2">
        <v>2.6763990267639901E-2</v>
      </c>
      <c r="J30" s="2">
        <v>5.92417061611374E-2</v>
      </c>
      <c r="K30" s="2">
        <v>3.8031319910514498E-2</v>
      </c>
      <c r="L30" s="2">
        <v>-6.4655172413793094E-2</v>
      </c>
      <c r="M30" s="2">
        <v>-5.0691244239631297E-2</v>
      </c>
      <c r="N30" s="3">
        <v>-2.3696682464454999E-2</v>
      </c>
      <c r="O30" s="3">
        <v>0.16384180790960501</v>
      </c>
    </row>
    <row r="31" spans="1:15" x14ac:dyDescent="0.3">
      <c r="A31" s="8" t="s">
        <v>76</v>
      </c>
      <c r="B31" s="2">
        <v>6.8965517241379296E-2</v>
      </c>
      <c r="C31" s="2">
        <v>0.225806451612903</v>
      </c>
      <c r="D31" s="2">
        <v>0.105263157894737</v>
      </c>
      <c r="E31" s="2">
        <v>0.19047619047618999</v>
      </c>
      <c r="F31" s="2">
        <v>-0.16</v>
      </c>
      <c r="G31" s="2">
        <v>-0.119047619047619</v>
      </c>
      <c r="H31" s="2">
        <v>-0.108108108108108</v>
      </c>
      <c r="I31" s="2">
        <v>0.39393939393939398</v>
      </c>
      <c r="J31" s="2">
        <v>4.3478260869565202E-2</v>
      </c>
      <c r="K31" s="2">
        <v>0.1875</v>
      </c>
      <c r="L31" s="2">
        <v>-5.2631578947368397E-2</v>
      </c>
      <c r="M31" s="2">
        <v>-0.12962962962963001</v>
      </c>
      <c r="N31" s="3">
        <v>2.1739130434782601E-2</v>
      </c>
      <c r="O31" s="3">
        <v>0.62068965517241403</v>
      </c>
    </row>
    <row r="32" spans="1:15" x14ac:dyDescent="0.3">
      <c r="A32" s="8" t="s">
        <v>77</v>
      </c>
      <c r="B32" s="2">
        <v>-8.3333333333333301E-2</v>
      </c>
      <c r="C32" s="2">
        <v>0.54545454545454497</v>
      </c>
      <c r="D32" s="2">
        <v>0.23529411764705899</v>
      </c>
      <c r="E32" s="2">
        <v>-0.33333333333333298</v>
      </c>
      <c r="F32" s="2">
        <v>-0.14285714285714299</v>
      </c>
      <c r="G32" s="2">
        <v>8.3333333333333301E-2</v>
      </c>
      <c r="H32" s="2">
        <v>0</v>
      </c>
      <c r="I32" s="2">
        <v>0.53846153846153799</v>
      </c>
      <c r="J32" s="2">
        <v>-0.15</v>
      </c>
      <c r="K32" s="2">
        <v>5.8823529411764698E-2</v>
      </c>
      <c r="L32" s="2">
        <v>0.11111111111111099</v>
      </c>
      <c r="M32" s="2">
        <v>0.1</v>
      </c>
      <c r="N32" s="3">
        <v>0.1</v>
      </c>
      <c r="O32" s="3">
        <v>0.83333333333333304</v>
      </c>
    </row>
    <row r="33" spans="1:15" x14ac:dyDescent="0.3">
      <c r="A33" s="8" t="s">
        <v>78</v>
      </c>
      <c r="B33" s="2">
        <v>-4.1420118343195297E-2</v>
      </c>
      <c r="C33" s="2">
        <v>-0.19753086419753099</v>
      </c>
      <c r="D33" s="2">
        <v>-0.107692307692308</v>
      </c>
      <c r="E33" s="2">
        <v>-0.11206896551724101</v>
      </c>
      <c r="F33" s="2">
        <v>0</v>
      </c>
      <c r="G33" s="2">
        <v>-0.106796116504854</v>
      </c>
      <c r="H33" s="2">
        <v>0.108695652173913</v>
      </c>
      <c r="I33" s="2">
        <v>6.8627450980392204E-2</v>
      </c>
      <c r="J33" s="2">
        <v>0.23853211009174299</v>
      </c>
      <c r="K33" s="2">
        <v>0.155555555555556</v>
      </c>
      <c r="L33" s="2">
        <v>0.115384615384615</v>
      </c>
      <c r="M33" s="2">
        <v>0.114942528735632</v>
      </c>
      <c r="N33" s="3">
        <v>0.77981651376146799</v>
      </c>
      <c r="O33" s="3">
        <v>0.14792899408283999</v>
      </c>
    </row>
    <row r="34" spans="1:15" x14ac:dyDescent="0.3">
      <c r="A34" s="8" t="s">
        <v>79</v>
      </c>
      <c r="B34" s="2">
        <v>4.08163265306122E-2</v>
      </c>
      <c r="C34" s="2">
        <v>-0.11764705882352899</v>
      </c>
      <c r="D34" s="2">
        <v>-0.133333333333333</v>
      </c>
      <c r="E34" s="2">
        <v>-0.28205128205128199</v>
      </c>
      <c r="F34" s="2">
        <v>3.5714285714285698E-2</v>
      </c>
      <c r="G34" s="2">
        <v>0.17241379310344801</v>
      </c>
      <c r="H34" s="2">
        <v>0.11764705882352899</v>
      </c>
      <c r="I34" s="2">
        <v>7.8947368421052599E-2</v>
      </c>
      <c r="J34" s="2">
        <v>0.219512195121951</v>
      </c>
      <c r="K34" s="2">
        <v>0.16</v>
      </c>
      <c r="L34" s="2">
        <v>0.18965517241379301</v>
      </c>
      <c r="M34" s="2">
        <v>-1.4492753623188401E-2</v>
      </c>
      <c r="N34" s="3">
        <v>0.65853658536585402</v>
      </c>
      <c r="O34" s="3">
        <v>0.38775510204081598</v>
      </c>
    </row>
    <row r="35" spans="1:15" x14ac:dyDescent="0.3">
      <c r="A35" s="11" t="s">
        <v>16</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7.1871127633209395E-2</v>
      </c>
      <c r="L35" s="3">
        <v>-1.2716763005780301E-2</v>
      </c>
      <c r="M35" s="3">
        <v>-2.4590163934426201E-2</v>
      </c>
      <c r="N35" s="3">
        <v>0.103311258278146</v>
      </c>
      <c r="O35" s="3">
        <v>9.4612352168199701E-2</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204</v>
      </c>
    </row>
    <row r="2" spans="1:14" ht="15.6" x14ac:dyDescent="0.3">
      <c r="A2" s="12" t="s">
        <v>197</v>
      </c>
    </row>
    <row r="3" spans="1:14" ht="15.6" x14ac:dyDescent="0.3">
      <c r="A3" s="12" t="s">
        <v>59</v>
      </c>
    </row>
    <row r="4" spans="1:14" ht="15.6" x14ac:dyDescent="0.3">
      <c r="A4" s="12" t="s">
        <v>55</v>
      </c>
    </row>
    <row r="5" spans="1:14" x14ac:dyDescent="0.3">
      <c r="A5" s="16" t="str">
        <f>HYPERLINK("#'Table of contents'!A91",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85</v>
      </c>
      <c r="C8" s="1">
        <v>78</v>
      </c>
      <c r="D8" s="1">
        <v>86</v>
      </c>
      <c r="E8" s="1">
        <v>80</v>
      </c>
      <c r="F8" s="1">
        <v>74</v>
      </c>
      <c r="G8" s="1">
        <v>72</v>
      </c>
      <c r="H8" s="1">
        <v>61</v>
      </c>
      <c r="I8" s="1">
        <v>66</v>
      </c>
      <c r="J8" s="1">
        <v>76</v>
      </c>
      <c r="K8" s="1">
        <v>81</v>
      </c>
      <c r="L8" s="1">
        <v>89</v>
      </c>
      <c r="M8" s="1">
        <v>90</v>
      </c>
      <c r="N8" s="1">
        <v>90</v>
      </c>
    </row>
    <row r="9" spans="1:14" x14ac:dyDescent="0.3">
      <c r="A9" s="7" t="s">
        <v>83</v>
      </c>
      <c r="B9" s="1">
        <v>9</v>
      </c>
      <c r="C9" s="1">
        <v>11</v>
      </c>
      <c r="D9" s="1">
        <v>10</v>
      </c>
      <c r="E9" s="1">
        <v>8</v>
      </c>
      <c r="F9" s="1">
        <v>8</v>
      </c>
      <c r="G9" s="1">
        <v>10</v>
      </c>
      <c r="H9" s="1">
        <v>12</v>
      </c>
      <c r="I9" s="1">
        <v>12</v>
      </c>
      <c r="J9" s="1">
        <v>11</v>
      </c>
      <c r="K9" s="1">
        <v>13</v>
      </c>
      <c r="L9" s="1">
        <v>11</v>
      </c>
      <c r="M9" s="1">
        <v>14</v>
      </c>
      <c r="N9" s="1">
        <v>11</v>
      </c>
    </row>
    <row r="10" spans="1:14" x14ac:dyDescent="0.3">
      <c r="A10" s="7" t="s">
        <v>84</v>
      </c>
      <c r="B10" s="1">
        <v>14</v>
      </c>
      <c r="C10" s="1">
        <v>18</v>
      </c>
      <c r="D10" s="1">
        <v>18</v>
      </c>
      <c r="E10" s="1">
        <v>18</v>
      </c>
      <c r="F10" s="1">
        <v>19</v>
      </c>
      <c r="G10" s="1">
        <v>22</v>
      </c>
      <c r="H10" s="1">
        <v>22</v>
      </c>
      <c r="I10" s="1">
        <v>22</v>
      </c>
      <c r="J10" s="1">
        <v>26</v>
      </c>
      <c r="K10" s="1">
        <v>27</v>
      </c>
      <c r="L10" s="1">
        <v>32</v>
      </c>
      <c r="M10" s="1">
        <v>22</v>
      </c>
      <c r="N10" s="1">
        <v>30</v>
      </c>
    </row>
    <row r="11" spans="1:14" x14ac:dyDescent="0.3">
      <c r="A11" s="7" t="s">
        <v>85</v>
      </c>
      <c r="B11" s="1">
        <v>371</v>
      </c>
      <c r="C11" s="1">
        <v>382</v>
      </c>
      <c r="D11" s="1">
        <v>394</v>
      </c>
      <c r="E11" s="1">
        <v>395</v>
      </c>
      <c r="F11" s="1">
        <v>409</v>
      </c>
      <c r="G11" s="1">
        <v>409</v>
      </c>
      <c r="H11" s="1">
        <v>393</v>
      </c>
      <c r="I11" s="1">
        <v>409</v>
      </c>
      <c r="J11" s="1">
        <v>417</v>
      </c>
      <c r="K11" s="1">
        <v>430</v>
      </c>
      <c r="L11" s="1">
        <v>448</v>
      </c>
      <c r="M11" s="1">
        <v>415</v>
      </c>
      <c r="N11" s="1">
        <v>373</v>
      </c>
    </row>
    <row r="12" spans="1:14" x14ac:dyDescent="0.3">
      <c r="A12" s="7" t="s">
        <v>86</v>
      </c>
      <c r="B12" s="1">
        <v>13</v>
      </c>
      <c r="C12" s="1">
        <v>12</v>
      </c>
      <c r="D12" s="1">
        <v>14</v>
      </c>
      <c r="E12" s="1">
        <v>14</v>
      </c>
      <c r="F12" s="1">
        <v>15</v>
      </c>
      <c r="G12" s="1">
        <v>17</v>
      </c>
      <c r="H12" s="1">
        <v>16</v>
      </c>
      <c r="I12" s="1">
        <v>18</v>
      </c>
      <c r="J12" s="1">
        <v>24</v>
      </c>
      <c r="K12" s="1">
        <v>22</v>
      </c>
      <c r="L12" s="1">
        <v>27</v>
      </c>
      <c r="M12" s="1">
        <v>25</v>
      </c>
      <c r="N12" s="1">
        <v>24</v>
      </c>
    </row>
    <row r="13" spans="1:14" x14ac:dyDescent="0.3">
      <c r="A13" s="7" t="s">
        <v>87</v>
      </c>
      <c r="B13" s="1">
        <v>39</v>
      </c>
      <c r="C13" s="1">
        <v>36</v>
      </c>
      <c r="D13" s="1">
        <v>42</v>
      </c>
      <c r="E13" s="1">
        <v>35</v>
      </c>
      <c r="F13" s="1">
        <v>33</v>
      </c>
      <c r="G13" s="1">
        <v>25</v>
      </c>
      <c r="H13" s="1">
        <v>28</v>
      </c>
      <c r="I13" s="1">
        <v>31</v>
      </c>
      <c r="J13" s="1">
        <v>31</v>
      </c>
      <c r="K13" s="1">
        <v>32</v>
      </c>
      <c r="L13" s="1">
        <v>26</v>
      </c>
      <c r="M13" s="1">
        <v>25</v>
      </c>
      <c r="N13" s="1">
        <v>21</v>
      </c>
    </row>
    <row r="14" spans="1:14" x14ac:dyDescent="0.3">
      <c r="A14" s="7" t="s">
        <v>88</v>
      </c>
      <c r="B14" s="1">
        <v>98</v>
      </c>
      <c r="C14" s="1">
        <v>91</v>
      </c>
      <c r="D14" s="1">
        <v>70</v>
      </c>
      <c r="E14" s="1">
        <v>66</v>
      </c>
      <c r="F14" s="1">
        <v>58</v>
      </c>
      <c r="G14" s="1">
        <v>58</v>
      </c>
      <c r="H14" s="1">
        <v>51</v>
      </c>
      <c r="I14" s="1">
        <v>56</v>
      </c>
      <c r="J14" s="1">
        <v>59</v>
      </c>
      <c r="K14" s="1">
        <v>71</v>
      </c>
      <c r="L14" s="1">
        <v>74</v>
      </c>
      <c r="M14" s="1">
        <v>81</v>
      </c>
      <c r="N14" s="1">
        <v>110</v>
      </c>
    </row>
    <row r="15" spans="1:14" x14ac:dyDescent="0.3">
      <c r="A15" s="7" t="s">
        <v>89</v>
      </c>
      <c r="B15" s="1">
        <v>19</v>
      </c>
      <c r="C15" s="1">
        <v>25</v>
      </c>
      <c r="D15" s="1">
        <v>29</v>
      </c>
      <c r="E15" s="1">
        <v>32</v>
      </c>
      <c r="F15" s="1">
        <v>29</v>
      </c>
      <c r="G15" s="1">
        <v>27</v>
      </c>
      <c r="H15" s="1">
        <v>32</v>
      </c>
      <c r="I15" s="1">
        <v>31</v>
      </c>
      <c r="J15" s="1">
        <v>35</v>
      </c>
      <c r="K15" s="1">
        <v>35</v>
      </c>
      <c r="L15" s="1">
        <v>45</v>
      </c>
      <c r="M15" s="1">
        <v>52</v>
      </c>
      <c r="N15" s="1">
        <v>46</v>
      </c>
    </row>
    <row r="16" spans="1:14" x14ac:dyDescent="0.3">
      <c r="A16" s="7" t="s">
        <v>90</v>
      </c>
      <c r="B16" s="1">
        <v>4</v>
      </c>
      <c r="C16" s="1">
        <v>4</v>
      </c>
      <c r="D16" s="1">
        <v>3</v>
      </c>
      <c r="E16" s="1">
        <v>4</v>
      </c>
      <c r="F16" s="1">
        <v>1</v>
      </c>
      <c r="G16" s="1">
        <v>2</v>
      </c>
      <c r="H16" s="1">
        <v>2</v>
      </c>
      <c r="I16" s="1">
        <v>3</v>
      </c>
      <c r="J16" s="1">
        <v>3</v>
      </c>
      <c r="K16" s="1">
        <v>5</v>
      </c>
      <c r="L16" s="1">
        <v>8</v>
      </c>
      <c r="M16" s="1">
        <v>12</v>
      </c>
      <c r="N16" s="1">
        <v>12</v>
      </c>
    </row>
    <row r="17" spans="1:14" x14ac:dyDescent="0.3">
      <c r="A17" s="7" t="s">
        <v>91</v>
      </c>
      <c r="B17" s="1">
        <v>65</v>
      </c>
      <c r="C17" s="1">
        <v>69</v>
      </c>
      <c r="D17" s="1">
        <v>60</v>
      </c>
      <c r="E17" s="1">
        <v>47</v>
      </c>
      <c r="F17" s="1">
        <v>39</v>
      </c>
      <c r="G17" s="1">
        <v>39</v>
      </c>
      <c r="H17" s="1">
        <v>34</v>
      </c>
      <c r="I17" s="1">
        <v>38</v>
      </c>
      <c r="J17" s="1">
        <v>43</v>
      </c>
      <c r="K17" s="1">
        <v>52</v>
      </c>
      <c r="L17" s="1">
        <v>56</v>
      </c>
      <c r="M17" s="1">
        <v>56</v>
      </c>
      <c r="N17" s="1">
        <v>49</v>
      </c>
    </row>
    <row r="18" spans="1:14" x14ac:dyDescent="0.3">
      <c r="A18" s="7" t="s">
        <v>92</v>
      </c>
      <c r="B18" s="1">
        <v>19</v>
      </c>
      <c r="C18" s="1">
        <v>17</v>
      </c>
      <c r="D18" s="1">
        <v>16</v>
      </c>
      <c r="E18" s="1">
        <v>18</v>
      </c>
      <c r="F18" s="1">
        <v>12</v>
      </c>
      <c r="G18" s="1">
        <v>12</v>
      </c>
      <c r="H18" s="1">
        <v>12</v>
      </c>
      <c r="I18" s="1">
        <v>16</v>
      </c>
      <c r="J18" s="1">
        <v>21</v>
      </c>
      <c r="K18" s="1">
        <v>24</v>
      </c>
      <c r="L18" s="1">
        <v>32</v>
      </c>
      <c r="M18" s="1">
        <v>44</v>
      </c>
      <c r="N18" s="1">
        <v>51</v>
      </c>
    </row>
    <row r="19" spans="1:14" x14ac:dyDescent="0.3">
      <c r="A19" s="7" t="s">
        <v>93</v>
      </c>
      <c r="B19" s="1">
        <v>25</v>
      </c>
      <c r="C19" s="1">
        <v>18</v>
      </c>
      <c r="D19" s="1">
        <v>14</v>
      </c>
      <c r="E19" s="1">
        <v>9</v>
      </c>
      <c r="F19" s="1">
        <v>6</v>
      </c>
      <c r="G19" s="1">
        <v>6</v>
      </c>
      <c r="H19" s="1">
        <v>8</v>
      </c>
      <c r="I19" s="1">
        <v>9</v>
      </c>
      <c r="J19" s="1">
        <v>9</v>
      </c>
      <c r="K19" s="1">
        <v>15</v>
      </c>
      <c r="L19" s="1">
        <v>17</v>
      </c>
      <c r="M19" s="1">
        <v>18</v>
      </c>
      <c r="N19" s="1">
        <v>16</v>
      </c>
    </row>
    <row r="20" spans="1:14" x14ac:dyDescent="0.3">
      <c r="A20" s="10" t="s">
        <v>16</v>
      </c>
      <c r="B20" s="5">
        <v>761</v>
      </c>
      <c r="C20" s="5">
        <v>761</v>
      </c>
      <c r="D20" s="5">
        <v>756</v>
      </c>
      <c r="E20" s="5">
        <v>726</v>
      </c>
      <c r="F20" s="5">
        <v>703</v>
      </c>
      <c r="G20" s="5">
        <v>699</v>
      </c>
      <c r="H20" s="5">
        <v>671</v>
      </c>
      <c r="I20" s="5">
        <v>711</v>
      </c>
      <c r="J20" s="5">
        <v>755</v>
      </c>
      <c r="K20" s="5">
        <v>807</v>
      </c>
      <c r="L20" s="5">
        <v>865</v>
      </c>
      <c r="M20" s="5">
        <v>854</v>
      </c>
      <c r="N20" s="5">
        <v>833</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0.160075329566855</v>
      </c>
      <c r="C25" s="2">
        <v>0.14525139664804501</v>
      </c>
      <c r="D25" s="2">
        <v>0.15248226950354599</v>
      </c>
      <c r="E25" s="2">
        <v>0.145454545454545</v>
      </c>
      <c r="F25" s="2">
        <v>0.132616487455197</v>
      </c>
      <c r="G25" s="2">
        <v>0.12972972972972999</v>
      </c>
      <c r="H25" s="2">
        <v>0.11466165413533801</v>
      </c>
      <c r="I25" s="2">
        <v>0.118279569892473</v>
      </c>
      <c r="J25" s="2">
        <v>0.12991452991453001</v>
      </c>
      <c r="K25" s="2">
        <v>0.133884297520661</v>
      </c>
      <c r="L25" s="2">
        <v>0.140600315955766</v>
      </c>
      <c r="M25" s="2">
        <v>0.15228426395939099</v>
      </c>
      <c r="N25" s="2">
        <v>0.16393442622950799</v>
      </c>
    </row>
    <row r="26" spans="1:14" x14ac:dyDescent="0.3">
      <c r="A26" s="8" t="s">
        <v>83</v>
      </c>
      <c r="B26" s="2">
        <v>1.6949152542372899E-2</v>
      </c>
      <c r="C26" s="2">
        <v>2.04841713221601E-2</v>
      </c>
      <c r="D26" s="2">
        <v>1.77304964539007E-2</v>
      </c>
      <c r="E26" s="2">
        <v>1.45454545454545E-2</v>
      </c>
      <c r="F26" s="2">
        <v>1.4336917562724E-2</v>
      </c>
      <c r="G26" s="2">
        <v>1.8018018018018001E-2</v>
      </c>
      <c r="H26" s="2">
        <v>2.2556390977443601E-2</v>
      </c>
      <c r="I26" s="2">
        <v>2.1505376344085999E-2</v>
      </c>
      <c r="J26" s="2">
        <v>1.8803418803418799E-2</v>
      </c>
      <c r="K26" s="2">
        <v>2.14876033057851E-2</v>
      </c>
      <c r="L26" s="2">
        <v>1.7377567140600299E-2</v>
      </c>
      <c r="M26" s="2">
        <v>2.3688663282571899E-2</v>
      </c>
      <c r="N26" s="2">
        <v>2.00364298724954E-2</v>
      </c>
    </row>
    <row r="27" spans="1:14" x14ac:dyDescent="0.3">
      <c r="A27" s="8" t="s">
        <v>84</v>
      </c>
      <c r="B27" s="2">
        <v>2.6365348399246698E-2</v>
      </c>
      <c r="C27" s="2">
        <v>3.3519553072625698E-2</v>
      </c>
      <c r="D27" s="2">
        <v>3.1914893617021302E-2</v>
      </c>
      <c r="E27" s="2">
        <v>3.2727272727272702E-2</v>
      </c>
      <c r="F27" s="2">
        <v>3.4050179211469501E-2</v>
      </c>
      <c r="G27" s="2">
        <v>3.9639639639639603E-2</v>
      </c>
      <c r="H27" s="2">
        <v>4.13533834586466E-2</v>
      </c>
      <c r="I27" s="2">
        <v>3.9426523297491002E-2</v>
      </c>
      <c r="J27" s="2">
        <v>4.4444444444444398E-2</v>
      </c>
      <c r="K27" s="2">
        <v>4.4628099173553697E-2</v>
      </c>
      <c r="L27" s="2">
        <v>5.0552922590837303E-2</v>
      </c>
      <c r="M27" s="2">
        <v>3.7225042301184397E-2</v>
      </c>
      <c r="N27" s="2">
        <v>5.4644808743169397E-2</v>
      </c>
    </row>
    <row r="28" spans="1:14" x14ac:dyDescent="0.3">
      <c r="A28" s="8" t="s">
        <v>85</v>
      </c>
      <c r="B28" s="2">
        <v>0.69868173258003796</v>
      </c>
      <c r="C28" s="2">
        <v>0.71135940409683396</v>
      </c>
      <c r="D28" s="2">
        <v>0.69858156028368801</v>
      </c>
      <c r="E28" s="2">
        <v>0.71818181818181803</v>
      </c>
      <c r="F28" s="2">
        <v>0.73297491039426499</v>
      </c>
      <c r="G28" s="2">
        <v>0.73693693693693696</v>
      </c>
      <c r="H28" s="2">
        <v>0.738721804511278</v>
      </c>
      <c r="I28" s="2">
        <v>0.73297491039426499</v>
      </c>
      <c r="J28" s="2">
        <v>0.71282051282051295</v>
      </c>
      <c r="K28" s="2">
        <v>0.71074380165289297</v>
      </c>
      <c r="L28" s="2">
        <v>0.70774091627172198</v>
      </c>
      <c r="M28" s="2">
        <v>0.70219966159052405</v>
      </c>
      <c r="N28" s="2">
        <v>0.67941712204007298</v>
      </c>
    </row>
    <row r="29" spans="1:14" x14ac:dyDescent="0.3">
      <c r="A29" s="8" t="s">
        <v>86</v>
      </c>
      <c r="B29" s="2">
        <v>2.44821092278719E-2</v>
      </c>
      <c r="C29" s="2">
        <v>2.23463687150838E-2</v>
      </c>
      <c r="D29" s="2">
        <v>2.4822695035461001E-2</v>
      </c>
      <c r="E29" s="2">
        <v>2.54545454545455E-2</v>
      </c>
      <c r="F29" s="2">
        <v>2.68817204301075E-2</v>
      </c>
      <c r="G29" s="2">
        <v>3.0630630630630599E-2</v>
      </c>
      <c r="H29" s="2">
        <v>3.00751879699248E-2</v>
      </c>
      <c r="I29" s="2">
        <v>3.2258064516128997E-2</v>
      </c>
      <c r="J29" s="2">
        <v>4.1025641025640998E-2</v>
      </c>
      <c r="K29" s="2">
        <v>3.6363636363636397E-2</v>
      </c>
      <c r="L29" s="2">
        <v>4.2654028436019002E-2</v>
      </c>
      <c r="M29" s="2">
        <v>4.23011844331641E-2</v>
      </c>
      <c r="N29" s="2">
        <v>4.3715846994535498E-2</v>
      </c>
    </row>
    <row r="30" spans="1:14" x14ac:dyDescent="0.3">
      <c r="A30" s="8" t="s">
        <v>87</v>
      </c>
      <c r="B30" s="2">
        <v>7.3446327683615795E-2</v>
      </c>
      <c r="C30" s="2">
        <v>6.7039106145251395E-2</v>
      </c>
      <c r="D30" s="2">
        <v>7.4468085106383003E-2</v>
      </c>
      <c r="E30" s="2">
        <v>6.3636363636363602E-2</v>
      </c>
      <c r="F30" s="2">
        <v>5.9139784946236597E-2</v>
      </c>
      <c r="G30" s="2">
        <v>4.5045045045045001E-2</v>
      </c>
      <c r="H30" s="2">
        <v>5.2631578947368397E-2</v>
      </c>
      <c r="I30" s="2">
        <v>5.5555555555555601E-2</v>
      </c>
      <c r="J30" s="2">
        <v>5.2991452991452997E-2</v>
      </c>
      <c r="K30" s="2">
        <v>5.2892561983471101E-2</v>
      </c>
      <c r="L30" s="2">
        <v>4.1074249605055298E-2</v>
      </c>
      <c r="M30" s="2">
        <v>4.23011844331641E-2</v>
      </c>
      <c r="N30" s="2">
        <v>3.8251366120218601E-2</v>
      </c>
    </row>
    <row r="31" spans="1:14" x14ac:dyDescent="0.3">
      <c r="A31" s="8" t="s">
        <v>88</v>
      </c>
      <c r="B31" s="2">
        <v>0.426086956521739</v>
      </c>
      <c r="C31" s="2">
        <v>0.40625</v>
      </c>
      <c r="D31" s="2">
        <v>0.36458333333333298</v>
      </c>
      <c r="E31" s="2">
        <v>0.375</v>
      </c>
      <c r="F31" s="2">
        <v>0.4</v>
      </c>
      <c r="G31" s="2">
        <v>0.40277777777777801</v>
      </c>
      <c r="H31" s="2">
        <v>0.36690647482014399</v>
      </c>
      <c r="I31" s="2">
        <v>0.36601307189542498</v>
      </c>
      <c r="J31" s="2">
        <v>0.34705882352941197</v>
      </c>
      <c r="K31" s="2">
        <v>0.35148514851485102</v>
      </c>
      <c r="L31" s="2">
        <v>0.318965517241379</v>
      </c>
      <c r="M31" s="2">
        <v>0.30798479087452502</v>
      </c>
      <c r="N31" s="2">
        <v>0.38732394366197198</v>
      </c>
    </row>
    <row r="32" spans="1:14" x14ac:dyDescent="0.3">
      <c r="A32" s="8" t="s">
        <v>89</v>
      </c>
      <c r="B32" s="2">
        <v>8.2608695652173894E-2</v>
      </c>
      <c r="C32" s="2">
        <v>0.111607142857143</v>
      </c>
      <c r="D32" s="2">
        <v>0.15104166666666699</v>
      </c>
      <c r="E32" s="2">
        <v>0.18181818181818199</v>
      </c>
      <c r="F32" s="2">
        <v>0.2</v>
      </c>
      <c r="G32" s="2">
        <v>0.1875</v>
      </c>
      <c r="H32" s="2">
        <v>0.23021582733813001</v>
      </c>
      <c r="I32" s="2">
        <v>0.20261437908496699</v>
      </c>
      <c r="J32" s="2">
        <v>0.20588235294117599</v>
      </c>
      <c r="K32" s="2">
        <v>0.173267326732673</v>
      </c>
      <c r="L32" s="2">
        <v>0.193965517241379</v>
      </c>
      <c r="M32" s="2">
        <v>0.197718631178707</v>
      </c>
      <c r="N32" s="2">
        <v>0.161971830985915</v>
      </c>
    </row>
    <row r="33" spans="1:15" x14ac:dyDescent="0.3">
      <c r="A33" s="8" t="s">
        <v>90</v>
      </c>
      <c r="B33" s="2">
        <v>1.7391304347826101E-2</v>
      </c>
      <c r="C33" s="2">
        <v>1.7857142857142901E-2</v>
      </c>
      <c r="D33" s="2">
        <v>1.5625E-2</v>
      </c>
      <c r="E33" s="2">
        <v>2.27272727272727E-2</v>
      </c>
      <c r="F33" s="2">
        <v>6.8965517241379301E-3</v>
      </c>
      <c r="G33" s="2">
        <v>1.38888888888889E-2</v>
      </c>
      <c r="H33" s="2">
        <v>1.4388489208633099E-2</v>
      </c>
      <c r="I33" s="2">
        <v>1.9607843137254902E-2</v>
      </c>
      <c r="J33" s="2">
        <v>1.7647058823529401E-2</v>
      </c>
      <c r="K33" s="2">
        <v>2.4752475247524799E-2</v>
      </c>
      <c r="L33" s="2">
        <v>3.4482758620689703E-2</v>
      </c>
      <c r="M33" s="2">
        <v>4.5627376425855501E-2</v>
      </c>
      <c r="N33" s="2">
        <v>4.2253521126760597E-2</v>
      </c>
    </row>
    <row r="34" spans="1:15" x14ac:dyDescent="0.3">
      <c r="A34" s="8" t="s">
        <v>91</v>
      </c>
      <c r="B34" s="2">
        <v>0.282608695652174</v>
      </c>
      <c r="C34" s="2">
        <v>0.30803571428571402</v>
      </c>
      <c r="D34" s="2">
        <v>0.3125</v>
      </c>
      <c r="E34" s="2">
        <v>0.26704545454545497</v>
      </c>
      <c r="F34" s="2">
        <v>0.26896551724137902</v>
      </c>
      <c r="G34" s="2">
        <v>0.27083333333333298</v>
      </c>
      <c r="H34" s="2">
        <v>0.24460431654676301</v>
      </c>
      <c r="I34" s="2">
        <v>0.24836601307189499</v>
      </c>
      <c r="J34" s="2">
        <v>0.252941176470588</v>
      </c>
      <c r="K34" s="2">
        <v>0.25742574257425699</v>
      </c>
      <c r="L34" s="2">
        <v>0.24137931034482801</v>
      </c>
      <c r="M34" s="2">
        <v>0.212927756653992</v>
      </c>
      <c r="N34" s="2">
        <v>0.17253521126760599</v>
      </c>
    </row>
    <row r="35" spans="1:15" x14ac:dyDescent="0.3">
      <c r="A35" s="8" t="s">
        <v>92</v>
      </c>
      <c r="B35" s="2">
        <v>8.2608695652173894E-2</v>
      </c>
      <c r="C35" s="2">
        <v>7.5892857142857095E-2</v>
      </c>
      <c r="D35" s="2">
        <v>8.3333333333333301E-2</v>
      </c>
      <c r="E35" s="2">
        <v>0.102272727272727</v>
      </c>
      <c r="F35" s="2">
        <v>8.2758620689655199E-2</v>
      </c>
      <c r="G35" s="2">
        <v>8.3333333333333301E-2</v>
      </c>
      <c r="H35" s="2">
        <v>8.6330935251798593E-2</v>
      </c>
      <c r="I35" s="2">
        <v>0.10457516339869299</v>
      </c>
      <c r="J35" s="2">
        <v>0.123529411764706</v>
      </c>
      <c r="K35" s="2">
        <v>0.118811881188119</v>
      </c>
      <c r="L35" s="2">
        <v>0.13793103448275901</v>
      </c>
      <c r="M35" s="2">
        <v>0.16730038022813701</v>
      </c>
      <c r="N35" s="2">
        <v>0.17957746478873199</v>
      </c>
    </row>
    <row r="36" spans="1:15" x14ac:dyDescent="0.3">
      <c r="A36" s="8" t="s">
        <v>93</v>
      </c>
      <c r="B36" s="2">
        <v>0.108695652173913</v>
      </c>
      <c r="C36" s="2">
        <v>8.0357142857142905E-2</v>
      </c>
      <c r="D36" s="2">
        <v>7.2916666666666699E-2</v>
      </c>
      <c r="E36" s="2">
        <v>5.1136363636363598E-2</v>
      </c>
      <c r="F36" s="2">
        <v>4.13793103448276E-2</v>
      </c>
      <c r="G36" s="2">
        <v>4.1666666666666699E-2</v>
      </c>
      <c r="H36" s="2">
        <v>5.7553956834532398E-2</v>
      </c>
      <c r="I36" s="2">
        <v>5.8823529411764698E-2</v>
      </c>
      <c r="J36" s="2">
        <v>5.29411764705882E-2</v>
      </c>
      <c r="K36" s="2">
        <v>7.4257425742574296E-2</v>
      </c>
      <c r="L36" s="2">
        <v>7.3275862068965497E-2</v>
      </c>
      <c r="M36" s="2">
        <v>6.84410646387833E-2</v>
      </c>
      <c r="N36" s="2">
        <v>5.63380281690141E-2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-8.2352941176470601E-2</v>
      </c>
      <c r="C41" s="2">
        <v>0.102564102564103</v>
      </c>
      <c r="D41" s="2">
        <v>-6.9767441860465101E-2</v>
      </c>
      <c r="E41" s="2">
        <v>-7.4999999999999997E-2</v>
      </c>
      <c r="F41" s="2">
        <v>-2.7027027027027001E-2</v>
      </c>
      <c r="G41" s="2">
        <v>-0.15277777777777801</v>
      </c>
      <c r="H41" s="2">
        <v>8.1967213114754106E-2</v>
      </c>
      <c r="I41" s="2">
        <v>0.15151515151515199</v>
      </c>
      <c r="J41" s="2">
        <v>6.5789473684210495E-2</v>
      </c>
      <c r="K41" s="2">
        <v>9.8765432098765399E-2</v>
      </c>
      <c r="L41" s="2">
        <v>1.1235955056179799E-2</v>
      </c>
      <c r="M41" s="2">
        <v>0</v>
      </c>
      <c r="N41" s="3">
        <v>0.18421052631578899</v>
      </c>
      <c r="O41" s="3">
        <v>5.8823529411764698E-2</v>
      </c>
    </row>
    <row r="42" spans="1:15" x14ac:dyDescent="0.3">
      <c r="A42" s="8" t="s">
        <v>83</v>
      </c>
      <c r="B42" s="2">
        <v>0.22222222222222199</v>
      </c>
      <c r="C42" s="2">
        <v>-9.0909090909090898E-2</v>
      </c>
      <c r="D42" s="2">
        <v>-0.2</v>
      </c>
      <c r="E42" s="2">
        <v>0</v>
      </c>
      <c r="F42" s="2">
        <v>0.25</v>
      </c>
      <c r="G42" s="2">
        <v>0.2</v>
      </c>
      <c r="H42" s="2">
        <v>0</v>
      </c>
      <c r="I42" s="2">
        <v>-8.3333333333333301E-2</v>
      </c>
      <c r="J42" s="2">
        <v>0.18181818181818199</v>
      </c>
      <c r="K42" s="2">
        <v>-0.15384615384615399</v>
      </c>
      <c r="L42" s="2">
        <v>0.27272727272727298</v>
      </c>
      <c r="M42" s="2">
        <v>-0.214285714285714</v>
      </c>
      <c r="N42" s="3">
        <v>0</v>
      </c>
      <c r="O42" s="3">
        <v>0.22222222222222199</v>
      </c>
    </row>
    <row r="43" spans="1:15" x14ac:dyDescent="0.3">
      <c r="A43" s="8" t="s">
        <v>84</v>
      </c>
      <c r="B43" s="2">
        <v>0.28571428571428598</v>
      </c>
      <c r="C43" s="2">
        <v>0</v>
      </c>
      <c r="D43" s="2">
        <v>0</v>
      </c>
      <c r="E43" s="2">
        <v>5.5555555555555601E-2</v>
      </c>
      <c r="F43" s="2">
        <v>0.157894736842105</v>
      </c>
      <c r="G43" s="2">
        <v>0</v>
      </c>
      <c r="H43" s="2">
        <v>0</v>
      </c>
      <c r="I43" s="2">
        <v>0.18181818181818199</v>
      </c>
      <c r="J43" s="2">
        <v>3.8461538461538498E-2</v>
      </c>
      <c r="K43" s="2">
        <v>0.18518518518518501</v>
      </c>
      <c r="L43" s="2">
        <v>-0.3125</v>
      </c>
      <c r="M43" s="2">
        <v>0.36363636363636398</v>
      </c>
      <c r="N43" s="3">
        <v>0.15384615384615399</v>
      </c>
      <c r="O43" s="3">
        <v>1.1428571428571399</v>
      </c>
    </row>
    <row r="44" spans="1:15" x14ac:dyDescent="0.3">
      <c r="A44" s="8" t="s">
        <v>85</v>
      </c>
      <c r="B44" s="2">
        <v>2.9649595687331502E-2</v>
      </c>
      <c r="C44" s="2">
        <v>3.1413612565444997E-2</v>
      </c>
      <c r="D44" s="2">
        <v>2.5380710659898501E-3</v>
      </c>
      <c r="E44" s="2">
        <v>3.5443037974683497E-2</v>
      </c>
      <c r="F44" s="2">
        <v>0</v>
      </c>
      <c r="G44" s="2">
        <v>-3.9119804400978002E-2</v>
      </c>
      <c r="H44" s="2">
        <v>4.0712468193384199E-2</v>
      </c>
      <c r="I44" s="2">
        <v>1.9559902200489001E-2</v>
      </c>
      <c r="J44" s="2">
        <v>3.1175059952038401E-2</v>
      </c>
      <c r="K44" s="2">
        <v>4.1860465116279097E-2</v>
      </c>
      <c r="L44" s="2">
        <v>-7.3660714285714302E-2</v>
      </c>
      <c r="M44" s="2">
        <v>-0.101204819277108</v>
      </c>
      <c r="N44" s="3">
        <v>-0.105515587529976</v>
      </c>
      <c r="O44" s="3">
        <v>5.3908355795148303E-3</v>
      </c>
    </row>
    <row r="45" spans="1:15" x14ac:dyDescent="0.3">
      <c r="A45" s="8" t="s">
        <v>86</v>
      </c>
      <c r="B45" s="2">
        <v>-7.69230769230769E-2</v>
      </c>
      <c r="C45" s="2">
        <v>0.16666666666666699</v>
      </c>
      <c r="D45" s="2">
        <v>0</v>
      </c>
      <c r="E45" s="2">
        <v>7.1428571428571397E-2</v>
      </c>
      <c r="F45" s="2">
        <v>0.133333333333333</v>
      </c>
      <c r="G45" s="2">
        <v>-5.8823529411764698E-2</v>
      </c>
      <c r="H45" s="2">
        <v>0.125</v>
      </c>
      <c r="I45" s="2">
        <v>0.33333333333333298</v>
      </c>
      <c r="J45" s="2">
        <v>-8.3333333333333301E-2</v>
      </c>
      <c r="K45" s="2">
        <v>0.22727272727272699</v>
      </c>
      <c r="L45" s="2">
        <v>-7.4074074074074098E-2</v>
      </c>
      <c r="M45" s="2">
        <v>-0.04</v>
      </c>
      <c r="N45" s="3">
        <v>0</v>
      </c>
      <c r="O45" s="3">
        <v>0.84615384615384603</v>
      </c>
    </row>
    <row r="46" spans="1:15" x14ac:dyDescent="0.3">
      <c r="A46" s="8" t="s">
        <v>87</v>
      </c>
      <c r="B46" s="2">
        <v>-7.69230769230769E-2</v>
      </c>
      <c r="C46" s="2">
        <v>0.16666666666666699</v>
      </c>
      <c r="D46" s="2">
        <v>-0.16666666666666699</v>
      </c>
      <c r="E46" s="2">
        <v>-5.7142857142857099E-2</v>
      </c>
      <c r="F46" s="2">
        <v>-0.24242424242424199</v>
      </c>
      <c r="G46" s="2">
        <v>0.12</v>
      </c>
      <c r="H46" s="2">
        <v>0.107142857142857</v>
      </c>
      <c r="I46" s="2">
        <v>0</v>
      </c>
      <c r="J46" s="2">
        <v>3.2258064516128997E-2</v>
      </c>
      <c r="K46" s="2">
        <v>-0.1875</v>
      </c>
      <c r="L46" s="2">
        <v>-3.8461538461538498E-2</v>
      </c>
      <c r="M46" s="2">
        <v>-0.16</v>
      </c>
      <c r="N46" s="3">
        <v>-0.32258064516128998</v>
      </c>
      <c r="O46" s="3">
        <v>-0.46153846153846201</v>
      </c>
    </row>
    <row r="47" spans="1:15" x14ac:dyDescent="0.3">
      <c r="A47" s="8" t="s">
        <v>88</v>
      </c>
      <c r="B47" s="2">
        <v>-7.1428571428571397E-2</v>
      </c>
      <c r="C47" s="2">
        <v>-0.230769230769231</v>
      </c>
      <c r="D47" s="2">
        <v>-5.7142857142857099E-2</v>
      </c>
      <c r="E47" s="2">
        <v>-0.12121212121212099</v>
      </c>
      <c r="F47" s="2">
        <v>0</v>
      </c>
      <c r="G47" s="2">
        <v>-0.12068965517241401</v>
      </c>
      <c r="H47" s="2">
        <v>9.8039215686274495E-2</v>
      </c>
      <c r="I47" s="2">
        <v>5.3571428571428603E-2</v>
      </c>
      <c r="J47" s="2">
        <v>0.20338983050847501</v>
      </c>
      <c r="K47" s="2">
        <v>4.2253521126760597E-2</v>
      </c>
      <c r="L47" s="2">
        <v>9.45945945945946E-2</v>
      </c>
      <c r="M47" s="2">
        <v>0.358024691358025</v>
      </c>
      <c r="N47" s="3">
        <v>0.86440677966101698</v>
      </c>
      <c r="O47" s="3">
        <v>0.122448979591837</v>
      </c>
    </row>
    <row r="48" spans="1:15" x14ac:dyDescent="0.3">
      <c r="A48" s="8" t="s">
        <v>89</v>
      </c>
      <c r="B48" s="2">
        <v>0.31578947368421101</v>
      </c>
      <c r="C48" s="2">
        <v>0.16</v>
      </c>
      <c r="D48" s="2">
        <v>0.10344827586206901</v>
      </c>
      <c r="E48" s="2">
        <v>-9.375E-2</v>
      </c>
      <c r="F48" s="2">
        <v>-6.8965517241379296E-2</v>
      </c>
      <c r="G48" s="2">
        <v>0.18518518518518501</v>
      </c>
      <c r="H48" s="2">
        <v>-3.125E-2</v>
      </c>
      <c r="I48" s="2">
        <v>0.12903225806451599</v>
      </c>
      <c r="J48" s="2">
        <v>0</v>
      </c>
      <c r="K48" s="2">
        <v>0.28571428571428598</v>
      </c>
      <c r="L48" s="2">
        <v>0.155555555555556</v>
      </c>
      <c r="M48" s="2">
        <v>-0.115384615384615</v>
      </c>
      <c r="N48" s="3">
        <v>0.314285714285714</v>
      </c>
      <c r="O48" s="3">
        <v>1.42105263157895</v>
      </c>
    </row>
    <row r="49" spans="1:15" x14ac:dyDescent="0.3">
      <c r="A49" s="8" t="s">
        <v>90</v>
      </c>
      <c r="B49" s="2">
        <v>0</v>
      </c>
      <c r="C49" s="2">
        <v>-0.25</v>
      </c>
      <c r="D49" s="2">
        <v>0.33333333333333298</v>
      </c>
      <c r="E49" s="2">
        <v>-0.75</v>
      </c>
      <c r="F49" s="2">
        <v>1</v>
      </c>
      <c r="G49" s="2">
        <v>0</v>
      </c>
      <c r="H49" s="2">
        <v>0.5</v>
      </c>
      <c r="I49" s="2">
        <v>0</v>
      </c>
      <c r="J49" s="2">
        <v>0.66666666666666696</v>
      </c>
      <c r="K49" s="2">
        <v>0.6</v>
      </c>
      <c r="L49" s="2">
        <v>0.5</v>
      </c>
      <c r="M49" s="2">
        <v>0</v>
      </c>
      <c r="N49" s="3">
        <v>3</v>
      </c>
      <c r="O49" s="3">
        <v>2</v>
      </c>
    </row>
    <row r="50" spans="1:15" x14ac:dyDescent="0.3">
      <c r="A50" s="8" t="s">
        <v>91</v>
      </c>
      <c r="B50" s="2">
        <v>6.15384615384615E-2</v>
      </c>
      <c r="C50" s="2">
        <v>-0.13043478260869601</v>
      </c>
      <c r="D50" s="2">
        <v>-0.21666666666666701</v>
      </c>
      <c r="E50" s="2">
        <v>-0.170212765957447</v>
      </c>
      <c r="F50" s="2">
        <v>0</v>
      </c>
      <c r="G50" s="2">
        <v>-0.128205128205128</v>
      </c>
      <c r="H50" s="2">
        <v>0.11764705882352899</v>
      </c>
      <c r="I50" s="2">
        <v>0.13157894736842099</v>
      </c>
      <c r="J50" s="2">
        <v>0.209302325581395</v>
      </c>
      <c r="K50" s="2">
        <v>7.69230769230769E-2</v>
      </c>
      <c r="L50" s="2">
        <v>0</v>
      </c>
      <c r="M50" s="2">
        <v>-0.125</v>
      </c>
      <c r="N50" s="3">
        <v>0.13953488372093001</v>
      </c>
      <c r="O50" s="3">
        <v>-0.246153846153846</v>
      </c>
    </row>
    <row r="51" spans="1:15" x14ac:dyDescent="0.3">
      <c r="A51" s="8" t="s">
        <v>92</v>
      </c>
      <c r="B51" s="2">
        <v>-0.105263157894737</v>
      </c>
      <c r="C51" s="2">
        <v>-5.8823529411764698E-2</v>
      </c>
      <c r="D51" s="2">
        <v>0.125</v>
      </c>
      <c r="E51" s="2">
        <v>-0.33333333333333298</v>
      </c>
      <c r="F51" s="2">
        <v>0</v>
      </c>
      <c r="G51" s="2">
        <v>0</v>
      </c>
      <c r="H51" s="2">
        <v>0.33333333333333298</v>
      </c>
      <c r="I51" s="2">
        <v>0.3125</v>
      </c>
      <c r="J51" s="2">
        <v>0.14285714285714299</v>
      </c>
      <c r="K51" s="2">
        <v>0.33333333333333298</v>
      </c>
      <c r="L51" s="2">
        <v>0.375</v>
      </c>
      <c r="M51" s="2">
        <v>0.15909090909090901</v>
      </c>
      <c r="N51" s="3">
        <v>1.4285714285714299</v>
      </c>
      <c r="O51" s="3">
        <v>1.68421052631579</v>
      </c>
    </row>
    <row r="52" spans="1:15" x14ac:dyDescent="0.3">
      <c r="A52" s="8" t="s">
        <v>93</v>
      </c>
      <c r="B52" s="2">
        <v>-0.28000000000000003</v>
      </c>
      <c r="C52" s="2">
        <v>-0.22222222222222199</v>
      </c>
      <c r="D52" s="2">
        <v>-0.35714285714285698</v>
      </c>
      <c r="E52" s="2">
        <v>-0.33333333333333298</v>
      </c>
      <c r="F52" s="2">
        <v>0</v>
      </c>
      <c r="G52" s="2">
        <v>0.33333333333333298</v>
      </c>
      <c r="H52" s="2">
        <v>0.125</v>
      </c>
      <c r="I52" s="2">
        <v>0</v>
      </c>
      <c r="J52" s="2">
        <v>0.66666666666666696</v>
      </c>
      <c r="K52" s="2">
        <v>0.133333333333333</v>
      </c>
      <c r="L52" s="2">
        <v>5.8823529411764698E-2</v>
      </c>
      <c r="M52" s="2">
        <v>-0.11111111111111099</v>
      </c>
      <c r="N52" s="3">
        <v>0.77777777777777801</v>
      </c>
      <c r="O52" s="3">
        <v>-0.36</v>
      </c>
    </row>
    <row r="53" spans="1:15" x14ac:dyDescent="0.3">
      <c r="A53" s="11" t="s">
        <v>16</v>
      </c>
      <c r="B53" s="3">
        <v>0</v>
      </c>
      <c r="C53" s="3">
        <v>-6.5703022339027601E-3</v>
      </c>
      <c r="D53" s="3">
        <v>-3.9682539682539701E-2</v>
      </c>
      <c r="E53" s="3">
        <v>-3.1680440771349898E-2</v>
      </c>
      <c r="F53" s="3">
        <v>-5.6899004267425297E-3</v>
      </c>
      <c r="G53" s="3">
        <v>-4.0057224606580802E-2</v>
      </c>
      <c r="H53" s="3">
        <v>5.9612518628912099E-2</v>
      </c>
      <c r="I53" s="3">
        <v>6.1884669479606198E-2</v>
      </c>
      <c r="J53" s="3">
        <v>6.8874172185430502E-2</v>
      </c>
      <c r="K53" s="3">
        <v>7.1871127633209395E-2</v>
      </c>
      <c r="L53" s="3">
        <v>-1.2716763005780301E-2</v>
      </c>
      <c r="M53" s="3">
        <v>-2.4590163934426201E-2</v>
      </c>
      <c r="N53" s="3">
        <v>0.103311258278146</v>
      </c>
      <c r="O53" s="3">
        <v>9.4612352168199701E-2</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205</v>
      </c>
    </row>
    <row r="2" spans="1:14" ht="15.6" x14ac:dyDescent="0.3">
      <c r="A2" s="12" t="s">
        <v>206</v>
      </c>
    </row>
    <row r="3" spans="1:14" ht="15.6" x14ac:dyDescent="0.3">
      <c r="A3" s="12" t="s">
        <v>33</v>
      </c>
    </row>
    <row r="4" spans="1:14" x14ac:dyDescent="0.3">
      <c r="A4" s="15"/>
    </row>
    <row r="5" spans="1:14" x14ac:dyDescent="0.3">
      <c r="A5" s="16" t="str">
        <f>HYPERLINK("#'Table of contents'!A92",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13</v>
      </c>
      <c r="B8" s="1">
        <v>72</v>
      </c>
      <c r="C8" s="1">
        <v>82</v>
      </c>
      <c r="D8" s="1">
        <v>85</v>
      </c>
      <c r="E8" s="1">
        <v>81</v>
      </c>
      <c r="F8" s="1">
        <v>67</v>
      </c>
      <c r="G8" s="1">
        <v>70</v>
      </c>
      <c r="H8" s="1">
        <v>62</v>
      </c>
      <c r="I8" s="1">
        <v>61</v>
      </c>
      <c r="J8" s="1">
        <v>57</v>
      </c>
      <c r="K8" s="1">
        <v>35</v>
      </c>
      <c r="L8" s="1">
        <v>38</v>
      </c>
      <c r="M8" s="1">
        <v>55</v>
      </c>
      <c r="N8" s="1">
        <v>52</v>
      </c>
    </row>
    <row r="9" spans="1:14" x14ac:dyDescent="0.3">
      <c r="A9" s="7" t="s">
        <v>14</v>
      </c>
      <c r="B9" s="1">
        <v>1026</v>
      </c>
      <c r="C9" s="1">
        <v>918</v>
      </c>
      <c r="D9" s="1">
        <v>874</v>
      </c>
      <c r="E9" s="1">
        <v>887</v>
      </c>
      <c r="F9" s="1">
        <v>887</v>
      </c>
      <c r="G9" s="1">
        <v>866</v>
      </c>
      <c r="H9" s="1">
        <v>920</v>
      </c>
      <c r="I9" s="1">
        <v>962</v>
      </c>
      <c r="J9" s="1">
        <v>1028</v>
      </c>
      <c r="K9" s="1">
        <v>1118</v>
      </c>
      <c r="L9" s="1">
        <v>1233</v>
      </c>
      <c r="M9" s="1">
        <v>1395</v>
      </c>
      <c r="N9" s="1">
        <v>1450</v>
      </c>
    </row>
    <row r="10" spans="1:14" x14ac:dyDescent="0.3">
      <c r="A10" s="7" t="s">
        <v>15</v>
      </c>
      <c r="B10" s="1">
        <v>259</v>
      </c>
      <c r="C10" s="1">
        <v>244</v>
      </c>
      <c r="D10" s="1">
        <v>245</v>
      </c>
      <c r="E10" s="1">
        <v>257</v>
      </c>
      <c r="F10" s="1">
        <v>291</v>
      </c>
      <c r="G10" s="1">
        <v>289</v>
      </c>
      <c r="H10" s="1">
        <v>279</v>
      </c>
      <c r="I10" s="1">
        <v>289</v>
      </c>
      <c r="J10" s="1">
        <v>286</v>
      </c>
      <c r="K10" s="1">
        <v>300</v>
      </c>
      <c r="L10" s="1">
        <v>309</v>
      </c>
      <c r="M10" s="1">
        <v>324</v>
      </c>
      <c r="N10" s="1">
        <v>332</v>
      </c>
    </row>
    <row r="11" spans="1:14" x14ac:dyDescent="0.3">
      <c r="A11" s="10" t="s">
        <v>16</v>
      </c>
      <c r="B11" s="5">
        <v>1357</v>
      </c>
      <c r="C11" s="5">
        <v>1244</v>
      </c>
      <c r="D11" s="5">
        <v>1204</v>
      </c>
      <c r="E11" s="5">
        <v>1225</v>
      </c>
      <c r="F11" s="5">
        <v>1245</v>
      </c>
      <c r="G11" s="5">
        <v>1225</v>
      </c>
      <c r="H11" s="5">
        <v>1261</v>
      </c>
      <c r="I11" s="5">
        <v>1312</v>
      </c>
      <c r="J11" s="5">
        <v>1371</v>
      </c>
      <c r="K11" s="5">
        <v>1453</v>
      </c>
      <c r="L11" s="5">
        <v>1580</v>
      </c>
      <c r="M11" s="5">
        <v>1774</v>
      </c>
      <c r="N11" s="5">
        <v>1834</v>
      </c>
    </row>
    <row r="12" spans="1:14" x14ac:dyDescent="0.3">
      <c r="A12" s="15"/>
    </row>
    <row r="13" spans="1:14" x14ac:dyDescent="0.3">
      <c r="A13" s="15"/>
    </row>
    <row r="14" spans="1:14" x14ac:dyDescent="0.3">
      <c r="A14" s="15"/>
      <c r="B14" s="17" t="s">
        <v>35</v>
      </c>
      <c r="C14" s="18"/>
      <c r="D14" s="18"/>
      <c r="E14" s="18"/>
      <c r="F14" s="18"/>
      <c r="G14" s="18"/>
      <c r="H14" s="18"/>
      <c r="I14" s="18"/>
      <c r="J14" s="18"/>
      <c r="K14" s="18"/>
      <c r="L14" s="18"/>
      <c r="M14" s="18"/>
      <c r="N14" s="18"/>
    </row>
    <row r="15" spans="1:14" x14ac:dyDescent="0.3">
      <c r="A15" s="9" t="s">
        <v>39</v>
      </c>
      <c r="B15" s="4" t="s">
        <v>0</v>
      </c>
      <c r="C15" s="4" t="s">
        <v>1</v>
      </c>
      <c r="D15" s="4" t="s">
        <v>2</v>
      </c>
      <c r="E15" s="4" t="s">
        <v>3</v>
      </c>
      <c r="F15" s="4" t="s">
        <v>4</v>
      </c>
      <c r="G15" s="4" t="s">
        <v>5</v>
      </c>
      <c r="H15" s="4" t="s">
        <v>6</v>
      </c>
      <c r="I15" s="4" t="s">
        <v>7</v>
      </c>
      <c r="J15" s="4" t="s">
        <v>8</v>
      </c>
      <c r="K15" s="4" t="s">
        <v>9</v>
      </c>
      <c r="L15" s="4" t="s">
        <v>10</v>
      </c>
      <c r="M15" s="4" t="s">
        <v>11</v>
      </c>
      <c r="N15" s="4" t="s">
        <v>12</v>
      </c>
    </row>
    <row r="16" spans="1:14" x14ac:dyDescent="0.3">
      <c r="A16" s="8" t="s">
        <v>13</v>
      </c>
      <c r="B16" s="2">
        <v>5.3058216654384698E-2</v>
      </c>
      <c r="C16" s="2">
        <v>6.5916398713826402E-2</v>
      </c>
      <c r="D16" s="2">
        <v>7.0598006644518305E-2</v>
      </c>
      <c r="E16" s="2">
        <v>6.6122448979591797E-2</v>
      </c>
      <c r="F16" s="2">
        <v>5.38152610441767E-2</v>
      </c>
      <c r="G16" s="2">
        <v>5.7142857142857099E-2</v>
      </c>
      <c r="H16" s="2">
        <v>4.9167327517843001E-2</v>
      </c>
      <c r="I16" s="2">
        <v>4.6493902439024397E-2</v>
      </c>
      <c r="J16" s="2">
        <v>4.1575492341356698E-2</v>
      </c>
      <c r="K16" s="2">
        <v>2.4088093599449401E-2</v>
      </c>
      <c r="L16" s="2">
        <v>2.4050632911392401E-2</v>
      </c>
      <c r="M16" s="2">
        <v>3.10033821871477E-2</v>
      </c>
      <c r="N16" s="2">
        <v>2.8353326063249699E-2</v>
      </c>
    </row>
    <row r="17" spans="1:15" x14ac:dyDescent="0.3">
      <c r="A17" s="8" t="s">
        <v>14</v>
      </c>
      <c r="B17" s="2">
        <v>0.75607958732498204</v>
      </c>
      <c r="C17" s="2">
        <v>0.73794212218649502</v>
      </c>
      <c r="D17" s="2">
        <v>0.72591362126245895</v>
      </c>
      <c r="E17" s="2">
        <v>0.72408163265306102</v>
      </c>
      <c r="F17" s="2">
        <v>0.71244979919678697</v>
      </c>
      <c r="G17" s="2">
        <v>0.70693877551020401</v>
      </c>
      <c r="H17" s="2">
        <v>0.72957969865186401</v>
      </c>
      <c r="I17" s="2">
        <v>0.73323170731707299</v>
      </c>
      <c r="J17" s="2">
        <v>0.74981765134938005</v>
      </c>
      <c r="K17" s="2">
        <v>0.76944253269098395</v>
      </c>
      <c r="L17" s="2">
        <v>0.78037974683544298</v>
      </c>
      <c r="M17" s="2">
        <v>0.78635851183765504</v>
      </c>
      <c r="N17" s="2">
        <v>0.79062159214830996</v>
      </c>
    </row>
    <row r="18" spans="1:15" x14ac:dyDescent="0.3">
      <c r="A18" s="8" t="s">
        <v>15</v>
      </c>
      <c r="B18" s="2">
        <v>0.19086219602063401</v>
      </c>
      <c r="C18" s="2">
        <v>0.196141479099678</v>
      </c>
      <c r="D18" s="2">
        <v>0.20348837209302301</v>
      </c>
      <c r="E18" s="2">
        <v>0.20979591836734701</v>
      </c>
      <c r="F18" s="2">
        <v>0.233734939759036</v>
      </c>
      <c r="G18" s="2">
        <v>0.235918367346939</v>
      </c>
      <c r="H18" s="2">
        <v>0.22125297383029299</v>
      </c>
      <c r="I18" s="2">
        <v>0.220274390243902</v>
      </c>
      <c r="J18" s="2">
        <v>0.20860685630926301</v>
      </c>
      <c r="K18" s="2">
        <v>0.206469373709566</v>
      </c>
      <c r="L18" s="2">
        <v>0.19556962025316499</v>
      </c>
      <c r="M18" s="2">
        <v>0.182638105975197</v>
      </c>
      <c r="N18" s="2">
        <v>0.18102508178844101</v>
      </c>
    </row>
    <row r="19" spans="1:15" x14ac:dyDescent="0.3">
      <c r="A19" s="15"/>
    </row>
    <row r="20" spans="1:15" x14ac:dyDescent="0.3">
      <c r="A20" s="15"/>
    </row>
    <row r="21" spans="1:15" x14ac:dyDescent="0.3">
      <c r="A21" s="15"/>
      <c r="B21" s="17" t="s">
        <v>36</v>
      </c>
      <c r="C21" s="17"/>
      <c r="D21" s="17"/>
      <c r="E21" s="17"/>
      <c r="F21" s="17"/>
      <c r="G21" s="17"/>
      <c r="H21" s="17"/>
      <c r="I21" s="17"/>
      <c r="J21" s="17"/>
      <c r="K21" s="17"/>
      <c r="L21" s="17"/>
      <c r="M21" s="17"/>
      <c r="N21" s="6" t="s">
        <v>37</v>
      </c>
      <c r="O21" s="6" t="s">
        <v>38</v>
      </c>
    </row>
    <row r="22" spans="1:15" x14ac:dyDescent="0.3">
      <c r="A22" s="9" t="s">
        <v>39</v>
      </c>
      <c r="B22" s="4" t="s">
        <v>17</v>
      </c>
      <c r="C22" s="4" t="s">
        <v>18</v>
      </c>
      <c r="D22" s="4" t="s">
        <v>19</v>
      </c>
      <c r="E22" s="4" t="s">
        <v>20</v>
      </c>
      <c r="F22" s="4" t="s">
        <v>21</v>
      </c>
      <c r="G22" s="4" t="s">
        <v>22</v>
      </c>
      <c r="H22" s="4" t="s">
        <v>23</v>
      </c>
      <c r="I22" s="4" t="s">
        <v>24</v>
      </c>
      <c r="J22" s="4" t="s">
        <v>25</v>
      </c>
      <c r="K22" s="4" t="s">
        <v>26</v>
      </c>
      <c r="L22" s="4" t="s">
        <v>27</v>
      </c>
      <c r="M22" s="4" t="s">
        <v>28</v>
      </c>
      <c r="N22" s="4" t="s">
        <v>29</v>
      </c>
      <c r="O22" s="4" t="s">
        <v>30</v>
      </c>
    </row>
    <row r="23" spans="1:15" x14ac:dyDescent="0.3">
      <c r="A23" s="8" t="s">
        <v>13</v>
      </c>
      <c r="B23" s="2">
        <v>0.13888888888888901</v>
      </c>
      <c r="C23" s="2">
        <v>3.65853658536585E-2</v>
      </c>
      <c r="D23" s="2">
        <v>-4.7058823529411799E-2</v>
      </c>
      <c r="E23" s="2">
        <v>-0.172839506172839</v>
      </c>
      <c r="F23" s="2">
        <v>4.47761194029851E-2</v>
      </c>
      <c r="G23" s="2">
        <v>-0.114285714285714</v>
      </c>
      <c r="H23" s="2">
        <v>-1.6129032258064498E-2</v>
      </c>
      <c r="I23" s="2">
        <v>-6.5573770491803296E-2</v>
      </c>
      <c r="J23" s="2">
        <v>-0.38596491228070201</v>
      </c>
      <c r="K23" s="2">
        <v>8.5714285714285701E-2</v>
      </c>
      <c r="L23" s="2">
        <v>0.44736842105263203</v>
      </c>
      <c r="M23" s="2">
        <v>-5.4545454545454501E-2</v>
      </c>
      <c r="N23" s="3">
        <v>-8.7719298245614002E-2</v>
      </c>
      <c r="O23" s="3">
        <v>-0.27777777777777801</v>
      </c>
    </row>
    <row r="24" spans="1:15" x14ac:dyDescent="0.3">
      <c r="A24" s="8" t="s">
        <v>14</v>
      </c>
      <c r="B24" s="2">
        <v>-0.105263157894737</v>
      </c>
      <c r="C24" s="2">
        <v>-4.7930283224400898E-2</v>
      </c>
      <c r="D24" s="2">
        <v>1.48741418764302E-2</v>
      </c>
      <c r="E24" s="2">
        <v>0</v>
      </c>
      <c r="F24" s="2">
        <v>-2.3675310033821902E-2</v>
      </c>
      <c r="G24" s="2">
        <v>6.23556581986143E-2</v>
      </c>
      <c r="H24" s="2">
        <v>4.5652173913043499E-2</v>
      </c>
      <c r="I24" s="2">
        <v>6.8607068607068597E-2</v>
      </c>
      <c r="J24" s="2">
        <v>8.75486381322957E-2</v>
      </c>
      <c r="K24" s="2">
        <v>0.10286225402504499</v>
      </c>
      <c r="L24" s="2">
        <v>0.13138686131386901</v>
      </c>
      <c r="M24" s="2">
        <v>3.9426523297491002E-2</v>
      </c>
      <c r="N24" s="3">
        <v>0.41050583657587503</v>
      </c>
      <c r="O24" s="3">
        <v>0.41325536062378199</v>
      </c>
    </row>
    <row r="25" spans="1:15" x14ac:dyDescent="0.3">
      <c r="A25" s="8" t="s">
        <v>15</v>
      </c>
      <c r="B25" s="2">
        <v>-5.7915057915057903E-2</v>
      </c>
      <c r="C25" s="2">
        <v>4.0983606557377103E-3</v>
      </c>
      <c r="D25" s="2">
        <v>4.8979591836734698E-2</v>
      </c>
      <c r="E25" s="2">
        <v>0.13229571984435801</v>
      </c>
      <c r="F25" s="2">
        <v>-6.8728522336769802E-3</v>
      </c>
      <c r="G25" s="2">
        <v>-3.4602076124567498E-2</v>
      </c>
      <c r="H25" s="2">
        <v>3.5842293906809999E-2</v>
      </c>
      <c r="I25" s="2">
        <v>-1.03806228373702E-2</v>
      </c>
      <c r="J25" s="2">
        <v>4.8951048951049E-2</v>
      </c>
      <c r="K25" s="2">
        <v>0.03</v>
      </c>
      <c r="L25" s="2">
        <v>4.85436893203883E-2</v>
      </c>
      <c r="M25" s="2">
        <v>2.4691358024691398E-2</v>
      </c>
      <c r="N25" s="3">
        <v>0.160839160839161</v>
      </c>
      <c r="O25" s="3">
        <v>0.28185328185328201</v>
      </c>
    </row>
    <row r="26" spans="1:15" x14ac:dyDescent="0.3">
      <c r="A26" s="11" t="s">
        <v>16</v>
      </c>
      <c r="B26" s="3">
        <v>-8.3271923360353703E-2</v>
      </c>
      <c r="C26" s="3">
        <v>-3.2154340836012901E-2</v>
      </c>
      <c r="D26" s="3">
        <v>1.74418604651163E-2</v>
      </c>
      <c r="E26" s="3">
        <v>1.6326530612244899E-2</v>
      </c>
      <c r="F26" s="3">
        <v>-1.60642570281124E-2</v>
      </c>
      <c r="G26" s="3">
        <v>2.9387755102040801E-2</v>
      </c>
      <c r="H26" s="3">
        <v>4.0444091990483703E-2</v>
      </c>
      <c r="I26" s="3">
        <v>4.4969512195121901E-2</v>
      </c>
      <c r="J26" s="3">
        <v>5.9810357403355198E-2</v>
      </c>
      <c r="K26" s="3">
        <v>8.7405368203716402E-2</v>
      </c>
      <c r="L26" s="3">
        <v>0.122784810126582</v>
      </c>
      <c r="M26" s="3">
        <v>3.38218714768884E-2</v>
      </c>
      <c r="N26" s="3">
        <v>0.33770970094821301</v>
      </c>
      <c r="O26" s="3">
        <v>0.351510685335298</v>
      </c>
    </row>
    <row r="27" spans="1:15" x14ac:dyDescent="0.3">
      <c r="A27" s="15"/>
    </row>
    <row r="28" spans="1:15" x14ac:dyDescent="0.3">
      <c r="A28" s="13" t="s">
        <v>40</v>
      </c>
    </row>
    <row r="29" spans="1:15" x14ac:dyDescent="0.3">
      <c r="A29" s="14" t="s">
        <v>41</v>
      </c>
    </row>
    <row r="30" spans="1:15" x14ac:dyDescent="0.3">
      <c r="A30" s="14" t="s">
        <v>346</v>
      </c>
    </row>
    <row r="31" spans="1:15" x14ac:dyDescent="0.3">
      <c r="A31" s="14" t="s">
        <v>42</v>
      </c>
    </row>
    <row r="32" spans="1:15" x14ac:dyDescent="0.3">
      <c r="A32" s="14" t="s">
        <v>43</v>
      </c>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4:N14"/>
    <mergeCell ref="B21:M21"/>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207</v>
      </c>
    </row>
    <row r="2" spans="1:14" ht="15.6" x14ac:dyDescent="0.3">
      <c r="A2" s="12" t="s">
        <v>206</v>
      </c>
    </row>
    <row r="3" spans="1:14" ht="15.6" x14ac:dyDescent="0.3">
      <c r="A3" s="12" t="s">
        <v>47</v>
      </c>
    </row>
    <row r="4" spans="1:14" x14ac:dyDescent="0.3">
      <c r="A4" s="15"/>
    </row>
    <row r="5" spans="1:14" x14ac:dyDescent="0.3">
      <c r="A5" s="16" t="str">
        <f>HYPERLINK("#'Table of contents'!A93",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44</v>
      </c>
      <c r="B8" s="1">
        <v>709</v>
      </c>
      <c r="C8" s="1">
        <v>673</v>
      </c>
      <c r="D8" s="1">
        <v>716</v>
      </c>
      <c r="E8" s="1">
        <v>753</v>
      </c>
      <c r="F8" s="1">
        <v>769</v>
      </c>
      <c r="G8" s="1">
        <v>745</v>
      </c>
      <c r="H8" s="1">
        <v>782</v>
      </c>
      <c r="I8" s="1">
        <v>810</v>
      </c>
      <c r="J8" s="1">
        <v>847</v>
      </c>
      <c r="K8" s="1">
        <v>892</v>
      </c>
      <c r="L8" s="1">
        <v>984</v>
      </c>
      <c r="M8" s="1">
        <v>1096</v>
      </c>
      <c r="N8" s="1">
        <v>1135</v>
      </c>
    </row>
    <row r="9" spans="1:14" x14ac:dyDescent="0.3">
      <c r="A9" s="7" t="s">
        <v>45</v>
      </c>
      <c r="B9" s="1">
        <v>648</v>
      </c>
      <c r="C9" s="1">
        <v>571</v>
      </c>
      <c r="D9" s="1">
        <v>488</v>
      </c>
      <c r="E9" s="1">
        <v>472</v>
      </c>
      <c r="F9" s="1">
        <v>476</v>
      </c>
      <c r="G9" s="1">
        <v>480</v>
      </c>
      <c r="H9" s="1">
        <v>479</v>
      </c>
      <c r="I9" s="1">
        <v>502</v>
      </c>
      <c r="J9" s="1">
        <v>524</v>
      </c>
      <c r="K9" s="1">
        <v>561</v>
      </c>
      <c r="L9" s="1">
        <v>596</v>
      </c>
      <c r="M9" s="1">
        <v>678</v>
      </c>
      <c r="N9" s="1">
        <v>699</v>
      </c>
    </row>
    <row r="10" spans="1:14" x14ac:dyDescent="0.3">
      <c r="A10" s="10" t="s">
        <v>16</v>
      </c>
      <c r="B10" s="5">
        <v>1357</v>
      </c>
      <c r="C10" s="5">
        <v>1244</v>
      </c>
      <c r="D10" s="5">
        <v>1204</v>
      </c>
      <c r="E10" s="5">
        <v>1225</v>
      </c>
      <c r="F10" s="5">
        <v>1245</v>
      </c>
      <c r="G10" s="5">
        <v>1225</v>
      </c>
      <c r="H10" s="5">
        <v>1261</v>
      </c>
      <c r="I10" s="5">
        <v>1312</v>
      </c>
      <c r="J10" s="5">
        <v>1371</v>
      </c>
      <c r="K10" s="5">
        <v>1453</v>
      </c>
      <c r="L10" s="5">
        <v>1580</v>
      </c>
      <c r="M10" s="5">
        <v>1774</v>
      </c>
      <c r="N10" s="5">
        <v>1834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44</v>
      </c>
      <c r="B15" s="2">
        <v>0.52247605011053799</v>
      </c>
      <c r="C15" s="2">
        <v>0.54099678456591604</v>
      </c>
      <c r="D15" s="2">
        <v>0.59468438538206003</v>
      </c>
      <c r="E15" s="2">
        <v>0.61469387755102001</v>
      </c>
      <c r="F15" s="2">
        <v>0.61767068273092396</v>
      </c>
      <c r="G15" s="2">
        <v>0.60816326530612197</v>
      </c>
      <c r="H15" s="2">
        <v>0.62014274385408397</v>
      </c>
      <c r="I15" s="2">
        <v>0.61737804878048796</v>
      </c>
      <c r="J15" s="2">
        <v>0.61779722830051098</v>
      </c>
      <c r="K15" s="2">
        <v>0.61390227116311102</v>
      </c>
      <c r="L15" s="2">
        <v>0.62278481012658204</v>
      </c>
      <c r="M15" s="2">
        <v>0.61781285231116101</v>
      </c>
      <c r="N15" s="2">
        <v>0.61886586695747003</v>
      </c>
    </row>
    <row r="16" spans="1:14" x14ac:dyDescent="0.3">
      <c r="A16" s="8" t="s">
        <v>45</v>
      </c>
      <c r="B16" s="2">
        <v>0.47752394988946201</v>
      </c>
      <c r="C16" s="2">
        <v>0.45900321543408401</v>
      </c>
      <c r="D16" s="2">
        <v>0.40531561461794002</v>
      </c>
      <c r="E16" s="2">
        <v>0.38530612244897999</v>
      </c>
      <c r="F16" s="2">
        <v>0.38232931726907599</v>
      </c>
      <c r="G16" s="2">
        <v>0.39183673469387797</v>
      </c>
      <c r="H16" s="2">
        <v>0.37985725614591598</v>
      </c>
      <c r="I16" s="2">
        <v>0.38262195121951198</v>
      </c>
      <c r="J16" s="2">
        <v>0.38220277169948902</v>
      </c>
      <c r="K16" s="2">
        <v>0.38609772883688898</v>
      </c>
      <c r="L16" s="2">
        <v>0.37721518987341801</v>
      </c>
      <c r="M16" s="2">
        <v>0.38218714768883899</v>
      </c>
      <c r="N16" s="2">
        <v>0.38113413304253002</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44</v>
      </c>
      <c r="B21" s="2">
        <v>-5.0775740479548699E-2</v>
      </c>
      <c r="C21" s="2">
        <v>6.3893016344725106E-2</v>
      </c>
      <c r="D21" s="2">
        <v>5.16759776536313E-2</v>
      </c>
      <c r="E21" s="2">
        <v>2.1248339973439601E-2</v>
      </c>
      <c r="F21" s="2">
        <v>-3.1209362808842699E-2</v>
      </c>
      <c r="G21" s="2">
        <v>4.9664429530201303E-2</v>
      </c>
      <c r="H21" s="2">
        <v>3.5805626598465499E-2</v>
      </c>
      <c r="I21" s="2">
        <v>4.5679012345678997E-2</v>
      </c>
      <c r="J21" s="2">
        <v>5.3128689492325902E-2</v>
      </c>
      <c r="K21" s="2">
        <v>0.103139013452915</v>
      </c>
      <c r="L21" s="2">
        <v>0.113821138211382</v>
      </c>
      <c r="M21" s="2">
        <v>3.55839416058394E-2</v>
      </c>
      <c r="N21" s="3">
        <v>0.340023612750885</v>
      </c>
      <c r="O21" s="3">
        <v>0.60084626234132599</v>
      </c>
    </row>
    <row r="22" spans="1:15" x14ac:dyDescent="0.3">
      <c r="A22" s="8" t="s">
        <v>45</v>
      </c>
      <c r="B22" s="2">
        <v>-0.11882716049382699</v>
      </c>
      <c r="C22" s="2">
        <v>-0.145359019264448</v>
      </c>
      <c r="D22" s="2">
        <v>-3.2786885245901599E-2</v>
      </c>
      <c r="E22" s="2">
        <v>8.4745762711864406E-3</v>
      </c>
      <c r="F22" s="2">
        <v>8.4033613445378096E-3</v>
      </c>
      <c r="G22" s="2">
        <v>-2.0833333333333298E-3</v>
      </c>
      <c r="H22" s="2">
        <v>4.8016701461377903E-2</v>
      </c>
      <c r="I22" s="2">
        <v>4.3824701195219098E-2</v>
      </c>
      <c r="J22" s="2">
        <v>7.0610687022900798E-2</v>
      </c>
      <c r="K22" s="2">
        <v>6.2388591800356497E-2</v>
      </c>
      <c r="L22" s="2">
        <v>0.13758389261744999</v>
      </c>
      <c r="M22" s="2">
        <v>3.09734513274336E-2</v>
      </c>
      <c r="N22" s="3">
        <v>0.33396946564885499</v>
      </c>
      <c r="O22" s="3">
        <v>7.8703703703703706E-2</v>
      </c>
    </row>
    <row r="23" spans="1:15" x14ac:dyDescent="0.3">
      <c r="A23" s="11" t="s">
        <v>16</v>
      </c>
      <c r="B23" s="3">
        <v>-8.3271923360353703E-2</v>
      </c>
      <c r="C23" s="3">
        <v>-3.2154340836012901E-2</v>
      </c>
      <c r="D23" s="3">
        <v>1.74418604651163E-2</v>
      </c>
      <c r="E23" s="3">
        <v>1.6326530612244899E-2</v>
      </c>
      <c r="F23" s="3">
        <v>-1.60642570281124E-2</v>
      </c>
      <c r="G23" s="3">
        <v>2.9387755102040801E-2</v>
      </c>
      <c r="H23" s="3">
        <v>4.0444091990483703E-2</v>
      </c>
      <c r="I23" s="3">
        <v>4.4969512195121901E-2</v>
      </c>
      <c r="J23" s="3">
        <v>5.9810357403355198E-2</v>
      </c>
      <c r="K23" s="3">
        <v>8.7405368203716402E-2</v>
      </c>
      <c r="L23" s="3">
        <v>0.122784810126582</v>
      </c>
      <c r="M23" s="3">
        <v>3.38218714768884E-2</v>
      </c>
      <c r="N23" s="3">
        <v>0.33770970094821301</v>
      </c>
      <c r="O23" s="3">
        <v>0.351510685335298</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208</v>
      </c>
    </row>
    <row r="2" spans="1:14" ht="15.6" x14ac:dyDescent="0.3">
      <c r="A2" s="12" t="s">
        <v>206</v>
      </c>
    </row>
    <row r="3" spans="1:14" ht="15.6" x14ac:dyDescent="0.3">
      <c r="A3" s="12" t="s">
        <v>55</v>
      </c>
    </row>
    <row r="4" spans="1:14" x14ac:dyDescent="0.3">
      <c r="A4" s="15"/>
    </row>
    <row r="5" spans="1:14" x14ac:dyDescent="0.3">
      <c r="A5" s="16" t="str">
        <f>HYPERLINK("#'Table of contents'!A94",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48</v>
      </c>
      <c r="B8" s="1">
        <v>562</v>
      </c>
      <c r="C8" s="1">
        <v>445</v>
      </c>
      <c r="D8" s="1">
        <v>415</v>
      </c>
      <c r="E8" s="1">
        <v>418</v>
      </c>
      <c r="F8" s="1">
        <v>403</v>
      </c>
      <c r="G8" s="1">
        <v>372</v>
      </c>
      <c r="H8" s="1">
        <v>364</v>
      </c>
      <c r="I8" s="1">
        <v>365</v>
      </c>
      <c r="J8" s="1">
        <v>376</v>
      </c>
      <c r="K8" s="1">
        <v>414</v>
      </c>
      <c r="L8" s="1">
        <v>459</v>
      </c>
      <c r="M8" s="1">
        <v>522</v>
      </c>
      <c r="N8" s="1">
        <v>520</v>
      </c>
    </row>
    <row r="9" spans="1:14" x14ac:dyDescent="0.3">
      <c r="A9" s="7" t="s">
        <v>49</v>
      </c>
      <c r="B9" s="1">
        <v>75</v>
      </c>
      <c r="C9" s="1">
        <v>76</v>
      </c>
      <c r="D9" s="1">
        <v>64</v>
      </c>
      <c r="E9" s="1">
        <v>70</v>
      </c>
      <c r="F9" s="1">
        <v>75</v>
      </c>
      <c r="G9" s="1">
        <v>71</v>
      </c>
      <c r="H9" s="1">
        <v>63</v>
      </c>
      <c r="I9" s="1">
        <v>59</v>
      </c>
      <c r="J9" s="1">
        <v>70</v>
      </c>
      <c r="K9" s="1">
        <v>86</v>
      </c>
      <c r="L9" s="1">
        <v>119</v>
      </c>
      <c r="M9" s="1">
        <v>164</v>
      </c>
      <c r="N9" s="1">
        <v>220</v>
      </c>
    </row>
    <row r="10" spans="1:14" x14ac:dyDescent="0.3">
      <c r="A10" s="7" t="s">
        <v>50</v>
      </c>
      <c r="B10" s="1">
        <v>38</v>
      </c>
      <c r="C10" s="1">
        <v>32</v>
      </c>
      <c r="D10" s="1">
        <v>32</v>
      </c>
      <c r="E10" s="1">
        <v>37</v>
      </c>
      <c r="F10" s="1">
        <v>37</v>
      </c>
      <c r="G10" s="1">
        <v>37</v>
      </c>
      <c r="H10" s="1">
        <v>40</v>
      </c>
      <c r="I10" s="1">
        <v>40</v>
      </c>
      <c r="J10" s="1">
        <v>39</v>
      </c>
      <c r="K10" s="1">
        <v>43</v>
      </c>
      <c r="L10" s="1">
        <v>46</v>
      </c>
      <c r="M10" s="1">
        <v>62</v>
      </c>
      <c r="N10" s="1">
        <v>64</v>
      </c>
    </row>
    <row r="11" spans="1:14" x14ac:dyDescent="0.3">
      <c r="A11" s="7" t="s">
        <v>51</v>
      </c>
      <c r="B11" s="1">
        <v>544</v>
      </c>
      <c r="C11" s="1">
        <v>566</v>
      </c>
      <c r="D11" s="1">
        <v>580</v>
      </c>
      <c r="E11" s="1">
        <v>598</v>
      </c>
      <c r="F11" s="1">
        <v>635</v>
      </c>
      <c r="G11" s="1">
        <v>659</v>
      </c>
      <c r="H11" s="1">
        <v>703</v>
      </c>
      <c r="I11" s="1">
        <v>743</v>
      </c>
      <c r="J11" s="1">
        <v>782</v>
      </c>
      <c r="K11" s="1">
        <v>779</v>
      </c>
      <c r="L11" s="1">
        <v>825</v>
      </c>
      <c r="M11" s="1">
        <v>863</v>
      </c>
      <c r="N11" s="1">
        <v>849</v>
      </c>
    </row>
    <row r="12" spans="1:14" x14ac:dyDescent="0.3">
      <c r="A12" s="7" t="s">
        <v>52</v>
      </c>
      <c r="B12" s="1">
        <v>32</v>
      </c>
      <c r="C12" s="1">
        <v>39</v>
      </c>
      <c r="D12" s="1">
        <v>38</v>
      </c>
      <c r="E12" s="1">
        <v>36</v>
      </c>
      <c r="F12" s="1">
        <v>35</v>
      </c>
      <c r="G12" s="1">
        <v>34</v>
      </c>
      <c r="H12" s="1">
        <v>33</v>
      </c>
      <c r="I12" s="1">
        <v>41</v>
      </c>
      <c r="J12" s="1">
        <v>39</v>
      </c>
      <c r="K12" s="1">
        <v>64</v>
      </c>
      <c r="L12" s="1">
        <v>82</v>
      </c>
      <c r="M12" s="1">
        <v>106</v>
      </c>
      <c r="N12" s="1">
        <v>125</v>
      </c>
    </row>
    <row r="13" spans="1:14" x14ac:dyDescent="0.3">
      <c r="A13" s="7" t="s">
        <v>53</v>
      </c>
      <c r="B13" s="1">
        <v>106</v>
      </c>
      <c r="C13" s="1">
        <v>86</v>
      </c>
      <c r="D13" s="1">
        <v>75</v>
      </c>
      <c r="E13" s="1">
        <v>66</v>
      </c>
      <c r="F13" s="1">
        <v>60</v>
      </c>
      <c r="G13" s="1">
        <v>52</v>
      </c>
      <c r="H13" s="1">
        <v>58</v>
      </c>
      <c r="I13" s="1">
        <v>64</v>
      </c>
      <c r="J13" s="1">
        <v>65</v>
      </c>
      <c r="K13" s="1">
        <v>67</v>
      </c>
      <c r="L13" s="1">
        <v>49</v>
      </c>
      <c r="M13" s="1">
        <v>57</v>
      </c>
      <c r="N13" s="1">
        <v>56</v>
      </c>
    </row>
    <row r="14" spans="1:14" x14ac:dyDescent="0.3">
      <c r="A14" s="10" t="s">
        <v>16</v>
      </c>
      <c r="B14" s="5">
        <v>1357</v>
      </c>
      <c r="C14" s="5">
        <v>1244</v>
      </c>
      <c r="D14" s="5">
        <v>1204</v>
      </c>
      <c r="E14" s="5">
        <v>1225</v>
      </c>
      <c r="F14" s="5">
        <v>1245</v>
      </c>
      <c r="G14" s="5">
        <v>1225</v>
      </c>
      <c r="H14" s="5">
        <v>1261</v>
      </c>
      <c r="I14" s="5">
        <v>1312</v>
      </c>
      <c r="J14" s="5">
        <v>1371</v>
      </c>
      <c r="K14" s="5">
        <v>1453</v>
      </c>
      <c r="L14" s="5">
        <v>1580</v>
      </c>
      <c r="M14" s="5">
        <v>1774</v>
      </c>
      <c r="N14" s="5">
        <v>1834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48</v>
      </c>
      <c r="B19" s="2">
        <v>0.414148857774503</v>
      </c>
      <c r="C19" s="2">
        <v>0.35771704180064301</v>
      </c>
      <c r="D19" s="2">
        <v>0.34468438538205998</v>
      </c>
      <c r="E19" s="2">
        <v>0.34122448979591802</v>
      </c>
      <c r="F19" s="2">
        <v>0.32369477911646599</v>
      </c>
      <c r="G19" s="2">
        <v>0.30367346938775502</v>
      </c>
      <c r="H19" s="2">
        <v>0.28865979381443302</v>
      </c>
      <c r="I19" s="2">
        <v>0.27820121951219501</v>
      </c>
      <c r="J19" s="2">
        <v>0.27425237053245799</v>
      </c>
      <c r="K19" s="2">
        <v>0.28492773571920199</v>
      </c>
      <c r="L19" s="2">
        <v>0.29050632911392399</v>
      </c>
      <c r="M19" s="2">
        <v>0.29425028184892899</v>
      </c>
      <c r="N19" s="2">
        <v>0.28353326063249701</v>
      </c>
    </row>
    <row r="20" spans="1:15" x14ac:dyDescent="0.3">
      <c r="A20" s="8" t="s">
        <v>49</v>
      </c>
      <c r="B20" s="2">
        <v>5.5268975681650699E-2</v>
      </c>
      <c r="C20" s="2">
        <v>6.1093247588424403E-2</v>
      </c>
      <c r="D20" s="2">
        <v>5.3156146179402002E-2</v>
      </c>
      <c r="E20" s="2">
        <v>5.7142857142857099E-2</v>
      </c>
      <c r="F20" s="2">
        <v>6.02409638554217E-2</v>
      </c>
      <c r="G20" s="2">
        <v>5.7959183673469403E-2</v>
      </c>
      <c r="H20" s="2">
        <v>4.9960348929421097E-2</v>
      </c>
      <c r="I20" s="2">
        <v>4.4969512195121901E-2</v>
      </c>
      <c r="J20" s="2">
        <v>5.1057622173595898E-2</v>
      </c>
      <c r="K20" s="2">
        <v>5.9187887130075702E-2</v>
      </c>
      <c r="L20" s="2">
        <v>7.5316455696202503E-2</v>
      </c>
      <c r="M20" s="2">
        <v>9.2446448703494902E-2</v>
      </c>
      <c r="N20" s="2">
        <v>0.119956379498364</v>
      </c>
    </row>
    <row r="21" spans="1:15" x14ac:dyDescent="0.3">
      <c r="A21" s="8" t="s">
        <v>50</v>
      </c>
      <c r="B21" s="2">
        <v>2.8002947678703E-2</v>
      </c>
      <c r="C21" s="2">
        <v>2.57234726688103E-2</v>
      </c>
      <c r="D21" s="2">
        <v>2.6578073089701001E-2</v>
      </c>
      <c r="E21" s="2">
        <v>3.0204081632653101E-2</v>
      </c>
      <c r="F21" s="2">
        <v>2.9718875502008E-2</v>
      </c>
      <c r="G21" s="2">
        <v>3.0204081632653101E-2</v>
      </c>
      <c r="H21" s="2">
        <v>3.1720856463124503E-2</v>
      </c>
      <c r="I21" s="2">
        <v>3.0487804878048801E-2</v>
      </c>
      <c r="J21" s="2">
        <v>2.8446389496717701E-2</v>
      </c>
      <c r="K21" s="2">
        <v>2.9593943565037899E-2</v>
      </c>
      <c r="L21" s="2">
        <v>2.91139240506329E-2</v>
      </c>
      <c r="M21" s="2">
        <v>3.4949267192784697E-2</v>
      </c>
      <c r="N21" s="2">
        <v>3.4896401308615099E-2</v>
      </c>
    </row>
    <row r="22" spans="1:15" x14ac:dyDescent="0.3">
      <c r="A22" s="8" t="s">
        <v>51</v>
      </c>
      <c r="B22" s="2">
        <v>0.40088430361090599</v>
      </c>
      <c r="C22" s="2">
        <v>0.454983922829582</v>
      </c>
      <c r="D22" s="2">
        <v>0.481727574750831</v>
      </c>
      <c r="E22" s="2">
        <v>0.48816326530612197</v>
      </c>
      <c r="F22" s="2">
        <v>0.51004016064256996</v>
      </c>
      <c r="G22" s="2">
        <v>0.53795918367346895</v>
      </c>
      <c r="H22" s="2">
        <v>0.55749405233941296</v>
      </c>
      <c r="I22" s="2">
        <v>0.56631097560975596</v>
      </c>
      <c r="J22" s="2">
        <v>0.57038657913931401</v>
      </c>
      <c r="K22" s="2">
        <v>0.53613214039917401</v>
      </c>
      <c r="L22" s="2">
        <v>0.522151898734177</v>
      </c>
      <c r="M22" s="2">
        <v>0.48647125140924502</v>
      </c>
      <c r="N22" s="2">
        <v>0.46292257360959599</v>
      </c>
    </row>
    <row r="23" spans="1:15" x14ac:dyDescent="0.3">
      <c r="A23" s="8" t="s">
        <v>52</v>
      </c>
      <c r="B23" s="2">
        <v>2.3581429624171001E-2</v>
      </c>
      <c r="C23" s="2">
        <v>3.1350482315112498E-2</v>
      </c>
      <c r="D23" s="2">
        <v>3.1561461794019897E-2</v>
      </c>
      <c r="E23" s="2">
        <v>2.9387755102040801E-2</v>
      </c>
      <c r="F23" s="2">
        <v>2.81124497991968E-2</v>
      </c>
      <c r="G23" s="2">
        <v>2.7755102040816299E-2</v>
      </c>
      <c r="H23" s="2">
        <v>2.6169706582077699E-2</v>
      </c>
      <c r="I23" s="2">
        <v>3.125E-2</v>
      </c>
      <c r="J23" s="2">
        <v>2.8446389496717701E-2</v>
      </c>
      <c r="K23" s="2">
        <v>4.40467997247075E-2</v>
      </c>
      <c r="L23" s="2">
        <v>5.1898734177215203E-2</v>
      </c>
      <c r="M23" s="2">
        <v>5.9751972942502798E-2</v>
      </c>
      <c r="N23" s="2">
        <v>6.8157033805888806E-2</v>
      </c>
    </row>
    <row r="24" spans="1:15" x14ac:dyDescent="0.3">
      <c r="A24" s="8" t="s">
        <v>53</v>
      </c>
      <c r="B24" s="2">
        <v>7.8113485630066301E-2</v>
      </c>
      <c r="C24" s="2">
        <v>6.9131832797427697E-2</v>
      </c>
      <c r="D24" s="2">
        <v>6.2292358803986703E-2</v>
      </c>
      <c r="E24" s="2">
        <v>5.3877551020408199E-2</v>
      </c>
      <c r="F24" s="2">
        <v>4.81927710843374E-2</v>
      </c>
      <c r="G24" s="2">
        <v>4.2448979591836702E-2</v>
      </c>
      <c r="H24" s="2">
        <v>4.59952418715305E-2</v>
      </c>
      <c r="I24" s="2">
        <v>4.8780487804878099E-2</v>
      </c>
      <c r="J24" s="2">
        <v>4.7410649161196201E-2</v>
      </c>
      <c r="K24" s="2">
        <v>4.6111493461803203E-2</v>
      </c>
      <c r="L24" s="2">
        <v>3.10126582278481E-2</v>
      </c>
      <c r="M24" s="2">
        <v>3.2130777903044E-2</v>
      </c>
      <c r="N24" s="2">
        <v>3.0534351145038201E-2</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48</v>
      </c>
      <c r="B29" s="2">
        <v>-0.208185053380783</v>
      </c>
      <c r="C29" s="2">
        <v>-6.7415730337078594E-2</v>
      </c>
      <c r="D29" s="2">
        <v>7.2289156626506E-3</v>
      </c>
      <c r="E29" s="2">
        <v>-3.5885167464114798E-2</v>
      </c>
      <c r="F29" s="2">
        <v>-7.69230769230769E-2</v>
      </c>
      <c r="G29" s="2">
        <v>-2.1505376344085999E-2</v>
      </c>
      <c r="H29" s="2">
        <v>2.7472527472527501E-3</v>
      </c>
      <c r="I29" s="2">
        <v>3.0136986301369899E-2</v>
      </c>
      <c r="J29" s="2">
        <v>0.10106382978723399</v>
      </c>
      <c r="K29" s="2">
        <v>0.108695652173913</v>
      </c>
      <c r="L29" s="2">
        <v>0.13725490196078399</v>
      </c>
      <c r="M29" s="2">
        <v>-3.83141762452107E-3</v>
      </c>
      <c r="N29" s="3">
        <v>0.38297872340425498</v>
      </c>
      <c r="O29" s="3">
        <v>-7.4733096085409206E-2</v>
      </c>
    </row>
    <row r="30" spans="1:15" x14ac:dyDescent="0.3">
      <c r="A30" s="8" t="s">
        <v>49</v>
      </c>
      <c r="B30" s="2">
        <v>1.3333333333333299E-2</v>
      </c>
      <c r="C30" s="2">
        <v>-0.157894736842105</v>
      </c>
      <c r="D30" s="2">
        <v>9.375E-2</v>
      </c>
      <c r="E30" s="2">
        <v>7.1428571428571397E-2</v>
      </c>
      <c r="F30" s="2">
        <v>-5.3333333333333302E-2</v>
      </c>
      <c r="G30" s="2">
        <v>-0.11267605633802801</v>
      </c>
      <c r="H30" s="2">
        <v>-6.3492063492063502E-2</v>
      </c>
      <c r="I30" s="2">
        <v>0.186440677966102</v>
      </c>
      <c r="J30" s="2">
        <v>0.22857142857142901</v>
      </c>
      <c r="K30" s="2">
        <v>0.38372093023255799</v>
      </c>
      <c r="L30" s="2">
        <v>0.378151260504202</v>
      </c>
      <c r="M30" s="2">
        <v>0.34146341463414598</v>
      </c>
      <c r="N30" s="3">
        <v>2.1428571428571401</v>
      </c>
      <c r="O30" s="3">
        <v>1.93333333333333</v>
      </c>
    </row>
    <row r="31" spans="1:15" x14ac:dyDescent="0.3">
      <c r="A31" s="8" t="s">
        <v>50</v>
      </c>
      <c r="B31" s="2">
        <v>-0.157894736842105</v>
      </c>
      <c r="C31" s="2">
        <v>0</v>
      </c>
      <c r="D31" s="2">
        <v>0.15625</v>
      </c>
      <c r="E31" s="2">
        <v>0</v>
      </c>
      <c r="F31" s="2">
        <v>0</v>
      </c>
      <c r="G31" s="2">
        <v>8.1081081081081099E-2</v>
      </c>
      <c r="H31" s="2">
        <v>0</v>
      </c>
      <c r="I31" s="2">
        <v>-2.5000000000000001E-2</v>
      </c>
      <c r="J31" s="2">
        <v>0.102564102564103</v>
      </c>
      <c r="K31" s="2">
        <v>6.9767441860465101E-2</v>
      </c>
      <c r="L31" s="2">
        <v>0.34782608695652201</v>
      </c>
      <c r="M31" s="2">
        <v>3.2258064516128997E-2</v>
      </c>
      <c r="N31" s="3">
        <v>0.64102564102564097</v>
      </c>
      <c r="O31" s="3">
        <v>0.68421052631578905</v>
      </c>
    </row>
    <row r="32" spans="1:15" x14ac:dyDescent="0.3">
      <c r="A32" s="8" t="s">
        <v>51</v>
      </c>
      <c r="B32" s="2">
        <v>4.0441176470588203E-2</v>
      </c>
      <c r="C32" s="2">
        <v>2.47349823321555E-2</v>
      </c>
      <c r="D32" s="2">
        <v>3.10344827586207E-2</v>
      </c>
      <c r="E32" s="2">
        <v>6.1872909698996698E-2</v>
      </c>
      <c r="F32" s="2">
        <v>3.7795275590551201E-2</v>
      </c>
      <c r="G32" s="2">
        <v>6.6767830045523502E-2</v>
      </c>
      <c r="H32" s="2">
        <v>5.68990042674253E-2</v>
      </c>
      <c r="I32" s="2">
        <v>5.2489905787348599E-2</v>
      </c>
      <c r="J32" s="2">
        <v>-3.8363171355498701E-3</v>
      </c>
      <c r="K32" s="2">
        <v>5.9050064184852397E-2</v>
      </c>
      <c r="L32" s="2">
        <v>4.60606060606061E-2</v>
      </c>
      <c r="M32" s="2">
        <v>-1.6222479721900301E-2</v>
      </c>
      <c r="N32" s="3">
        <v>8.56777493606138E-2</v>
      </c>
      <c r="O32" s="3">
        <v>0.56066176470588203</v>
      </c>
    </row>
    <row r="33" spans="1:15" x14ac:dyDescent="0.3">
      <c r="A33" s="8" t="s">
        <v>52</v>
      </c>
      <c r="B33" s="2">
        <v>0.21875</v>
      </c>
      <c r="C33" s="2">
        <v>-2.5641025641025599E-2</v>
      </c>
      <c r="D33" s="2">
        <v>-5.2631578947368397E-2</v>
      </c>
      <c r="E33" s="2">
        <v>-2.7777777777777801E-2</v>
      </c>
      <c r="F33" s="2">
        <v>-2.8571428571428598E-2</v>
      </c>
      <c r="G33" s="2">
        <v>-2.9411764705882401E-2</v>
      </c>
      <c r="H33" s="2">
        <v>0.24242424242424199</v>
      </c>
      <c r="I33" s="2">
        <v>-4.8780487804878099E-2</v>
      </c>
      <c r="J33" s="2">
        <v>0.64102564102564097</v>
      </c>
      <c r="K33" s="2">
        <v>0.28125</v>
      </c>
      <c r="L33" s="2">
        <v>0.292682926829268</v>
      </c>
      <c r="M33" s="2">
        <v>0.179245283018868</v>
      </c>
      <c r="N33" s="3">
        <v>2.2051282051282102</v>
      </c>
      <c r="O33" s="3">
        <v>2.90625</v>
      </c>
    </row>
    <row r="34" spans="1:15" x14ac:dyDescent="0.3">
      <c r="A34" s="8" t="s">
        <v>53</v>
      </c>
      <c r="B34" s="2">
        <v>-0.18867924528301899</v>
      </c>
      <c r="C34" s="2">
        <v>-0.127906976744186</v>
      </c>
      <c r="D34" s="2">
        <v>-0.12</v>
      </c>
      <c r="E34" s="2">
        <v>-9.0909090909090898E-2</v>
      </c>
      <c r="F34" s="2">
        <v>-0.133333333333333</v>
      </c>
      <c r="G34" s="2">
        <v>0.115384615384615</v>
      </c>
      <c r="H34" s="2">
        <v>0.10344827586206901</v>
      </c>
      <c r="I34" s="2">
        <v>1.5625E-2</v>
      </c>
      <c r="J34" s="2">
        <v>3.0769230769230799E-2</v>
      </c>
      <c r="K34" s="2">
        <v>-0.26865671641791</v>
      </c>
      <c r="L34" s="2">
        <v>0.16326530612244899</v>
      </c>
      <c r="M34" s="2">
        <v>-1.7543859649122799E-2</v>
      </c>
      <c r="N34" s="3">
        <v>-0.138461538461538</v>
      </c>
      <c r="O34" s="3">
        <v>-0.47169811320754701</v>
      </c>
    </row>
    <row r="35" spans="1:15" x14ac:dyDescent="0.3">
      <c r="A35" s="11" t="s">
        <v>16</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8.7405368203716402E-2</v>
      </c>
      <c r="L35" s="3">
        <v>0.122784810126582</v>
      </c>
      <c r="M35" s="3">
        <v>3.38218714768884E-2</v>
      </c>
      <c r="N35" s="3">
        <v>0.33770970094821301</v>
      </c>
      <c r="O35" s="3">
        <v>0.351510685335298</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43</v>
      </c>
    </row>
    <row r="42" spans="1:15" x14ac:dyDescent="0.3">
      <c r="A42" s="15"/>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O200"/>
  <sheetViews>
    <sheetView showGridLines="0" zoomScaleNormal="100" workbookViewId="0">
      <selection activeCell="B2" sqref="B2"/>
    </sheetView>
  </sheetViews>
  <sheetFormatPr defaultColWidth="11.5546875" defaultRowHeight="13.8" x14ac:dyDescent="0.3"/>
  <cols>
    <col min="1" max="1" width="30.6640625" customWidth="1"/>
    <col min="2" max="15" width="10.5546875" customWidth="1"/>
  </cols>
  <sheetData>
    <row r="1" spans="1:14" ht="15.6" x14ac:dyDescent="0.3">
      <c r="A1" s="12" t="s">
        <v>209</v>
      </c>
    </row>
    <row r="2" spans="1:14" ht="15.6" x14ac:dyDescent="0.3">
      <c r="A2" s="12" t="s">
        <v>206</v>
      </c>
    </row>
    <row r="3" spans="1:14" ht="15.6" x14ac:dyDescent="0.3">
      <c r="A3" s="12" t="s">
        <v>59</v>
      </c>
    </row>
    <row r="4" spans="1:14" x14ac:dyDescent="0.3">
      <c r="A4" s="15"/>
    </row>
    <row r="5" spans="1:14" x14ac:dyDescent="0.3">
      <c r="A5" s="16" t="str">
        <f>HYPERLINK("#'Table of contents'!A95",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56</v>
      </c>
      <c r="B8" s="1">
        <v>634</v>
      </c>
      <c r="C8" s="1">
        <v>648</v>
      </c>
      <c r="D8" s="1">
        <v>660</v>
      </c>
      <c r="E8" s="1">
        <v>718</v>
      </c>
      <c r="F8" s="1">
        <v>771</v>
      </c>
      <c r="G8" s="1">
        <v>815</v>
      </c>
      <c r="H8" s="1">
        <v>890</v>
      </c>
      <c r="I8" s="1">
        <v>937</v>
      </c>
      <c r="J8" s="1">
        <v>974</v>
      </c>
      <c r="K8" s="1">
        <v>978</v>
      </c>
      <c r="L8" s="1">
        <v>1018</v>
      </c>
      <c r="M8" s="1">
        <v>1076</v>
      </c>
      <c r="N8" s="1">
        <v>1062</v>
      </c>
    </row>
    <row r="9" spans="1:14" x14ac:dyDescent="0.3">
      <c r="A9" s="7" t="s">
        <v>57</v>
      </c>
      <c r="B9" s="1">
        <v>723</v>
      </c>
      <c r="C9" s="1">
        <v>596</v>
      </c>
      <c r="D9" s="1">
        <v>544</v>
      </c>
      <c r="E9" s="1">
        <v>507</v>
      </c>
      <c r="F9" s="1">
        <v>474</v>
      </c>
      <c r="G9" s="1">
        <v>410</v>
      </c>
      <c r="H9" s="1">
        <v>371</v>
      </c>
      <c r="I9" s="1">
        <v>375</v>
      </c>
      <c r="J9" s="1">
        <v>397</v>
      </c>
      <c r="K9" s="1">
        <v>475</v>
      </c>
      <c r="L9" s="1">
        <v>562</v>
      </c>
      <c r="M9" s="1">
        <v>698</v>
      </c>
      <c r="N9" s="1">
        <v>772</v>
      </c>
    </row>
    <row r="10" spans="1:14" x14ac:dyDescent="0.3">
      <c r="A10" s="10" t="s">
        <v>16</v>
      </c>
      <c r="B10" s="5">
        <v>1357</v>
      </c>
      <c r="C10" s="5">
        <v>1244</v>
      </c>
      <c r="D10" s="5">
        <v>1204</v>
      </c>
      <c r="E10" s="5">
        <v>1225</v>
      </c>
      <c r="F10" s="5">
        <v>1245</v>
      </c>
      <c r="G10" s="5">
        <v>1225</v>
      </c>
      <c r="H10" s="5">
        <v>1261</v>
      </c>
      <c r="I10" s="5">
        <v>1312</v>
      </c>
      <c r="J10" s="5">
        <v>1371</v>
      </c>
      <c r="K10" s="5">
        <v>1453</v>
      </c>
      <c r="L10" s="5">
        <v>1580</v>
      </c>
      <c r="M10" s="5">
        <v>1774</v>
      </c>
      <c r="N10" s="5">
        <v>1834</v>
      </c>
    </row>
    <row r="11" spans="1:14" x14ac:dyDescent="0.3">
      <c r="A11" s="15"/>
    </row>
    <row r="12" spans="1:14" x14ac:dyDescent="0.3">
      <c r="A12" s="15"/>
    </row>
    <row r="13" spans="1:14" x14ac:dyDescent="0.3">
      <c r="A13" s="15"/>
      <c r="B13" s="17" t="s">
        <v>35</v>
      </c>
      <c r="C13" s="18"/>
      <c r="D13" s="18"/>
      <c r="E13" s="18"/>
      <c r="F13" s="18"/>
      <c r="G13" s="18"/>
      <c r="H13" s="18"/>
      <c r="I13" s="18"/>
      <c r="J13" s="18"/>
      <c r="K13" s="18"/>
      <c r="L13" s="18"/>
      <c r="M13" s="18"/>
      <c r="N13" s="18"/>
    </row>
    <row r="14" spans="1:14" x14ac:dyDescent="0.3">
      <c r="A14" s="9" t="s">
        <v>39</v>
      </c>
      <c r="B14" s="4" t="s">
        <v>0</v>
      </c>
      <c r="C14" s="4" t="s">
        <v>1</v>
      </c>
      <c r="D14" s="4" t="s">
        <v>2</v>
      </c>
      <c r="E14" s="4" t="s">
        <v>3</v>
      </c>
      <c r="F14" s="4" t="s">
        <v>4</v>
      </c>
      <c r="G14" s="4" t="s">
        <v>5</v>
      </c>
      <c r="H14" s="4" t="s">
        <v>6</v>
      </c>
      <c r="I14" s="4" t="s">
        <v>7</v>
      </c>
      <c r="J14" s="4" t="s">
        <v>8</v>
      </c>
      <c r="K14" s="4" t="s">
        <v>9</v>
      </c>
      <c r="L14" s="4" t="s">
        <v>10</v>
      </c>
      <c r="M14" s="4" t="s">
        <v>11</v>
      </c>
      <c r="N14" s="4" t="s">
        <v>12</v>
      </c>
    </row>
    <row r="15" spans="1:14" x14ac:dyDescent="0.3">
      <c r="A15" s="8" t="s">
        <v>56</v>
      </c>
      <c r="B15" s="2">
        <v>0.46720707442888698</v>
      </c>
      <c r="C15" s="2">
        <v>0.52090032154340804</v>
      </c>
      <c r="D15" s="2">
        <v>0.54817275747508298</v>
      </c>
      <c r="E15" s="2">
        <v>0.58612244897959198</v>
      </c>
      <c r="F15" s="2">
        <v>0.61927710843373496</v>
      </c>
      <c r="G15" s="2">
        <v>0.66530612244898002</v>
      </c>
      <c r="H15" s="2">
        <v>0.70578905630452005</v>
      </c>
      <c r="I15" s="2">
        <v>0.71417682926829296</v>
      </c>
      <c r="J15" s="2">
        <v>0.71043034281546302</v>
      </c>
      <c r="K15" s="2">
        <v>0.67309015829318697</v>
      </c>
      <c r="L15" s="2">
        <v>0.64430379746835398</v>
      </c>
      <c r="M15" s="2">
        <v>0.60653889515219805</v>
      </c>
      <c r="N15" s="2">
        <v>0.57906215921483095</v>
      </c>
    </row>
    <row r="16" spans="1:14" x14ac:dyDescent="0.3">
      <c r="A16" s="8" t="s">
        <v>57</v>
      </c>
      <c r="B16" s="2">
        <v>0.53279292557111302</v>
      </c>
      <c r="C16" s="2">
        <v>0.47909967845659202</v>
      </c>
      <c r="D16" s="2">
        <v>0.45182724252491702</v>
      </c>
      <c r="E16" s="2">
        <v>0.41387755102040802</v>
      </c>
      <c r="F16" s="2">
        <v>0.38072289156626499</v>
      </c>
      <c r="G16" s="2">
        <v>0.33469387755101998</v>
      </c>
      <c r="H16" s="2">
        <v>0.29421094369548001</v>
      </c>
      <c r="I16" s="2">
        <v>0.28582317073170699</v>
      </c>
      <c r="J16" s="2">
        <v>0.28956965718453698</v>
      </c>
      <c r="K16" s="2">
        <v>0.32690984170681298</v>
      </c>
      <c r="L16" s="2">
        <v>0.35569620253164602</v>
      </c>
      <c r="M16" s="2">
        <v>0.393461104847802</v>
      </c>
      <c r="N16" s="2">
        <v>0.42093784078516899</v>
      </c>
    </row>
    <row r="17" spans="1:15" x14ac:dyDescent="0.3">
      <c r="A17" s="15"/>
    </row>
    <row r="18" spans="1:15" x14ac:dyDescent="0.3">
      <c r="A18" s="15"/>
    </row>
    <row r="19" spans="1:15" x14ac:dyDescent="0.3">
      <c r="A19" s="15"/>
      <c r="B19" s="17" t="s">
        <v>36</v>
      </c>
      <c r="C19" s="17"/>
      <c r="D19" s="17"/>
      <c r="E19" s="17"/>
      <c r="F19" s="17"/>
      <c r="G19" s="17"/>
      <c r="H19" s="17"/>
      <c r="I19" s="17"/>
      <c r="J19" s="17"/>
      <c r="K19" s="17"/>
      <c r="L19" s="17"/>
      <c r="M19" s="17"/>
      <c r="N19" s="6" t="s">
        <v>37</v>
      </c>
      <c r="O19" s="6" t="s">
        <v>38</v>
      </c>
    </row>
    <row r="20" spans="1:15" x14ac:dyDescent="0.3">
      <c r="A20" s="9" t="s">
        <v>39</v>
      </c>
      <c r="B20" s="4" t="s">
        <v>17</v>
      </c>
      <c r="C20" s="4" t="s">
        <v>18</v>
      </c>
      <c r="D20" s="4" t="s">
        <v>19</v>
      </c>
      <c r="E20" s="4" t="s">
        <v>20</v>
      </c>
      <c r="F20" s="4" t="s">
        <v>21</v>
      </c>
      <c r="G20" s="4" t="s">
        <v>22</v>
      </c>
      <c r="H20" s="4" t="s">
        <v>23</v>
      </c>
      <c r="I20" s="4" t="s">
        <v>24</v>
      </c>
      <c r="J20" s="4" t="s">
        <v>25</v>
      </c>
      <c r="K20" s="4" t="s">
        <v>26</v>
      </c>
      <c r="L20" s="4" t="s">
        <v>27</v>
      </c>
      <c r="M20" s="4" t="s">
        <v>28</v>
      </c>
      <c r="N20" s="4" t="s">
        <v>29</v>
      </c>
      <c r="O20" s="4" t="s">
        <v>30</v>
      </c>
    </row>
    <row r="21" spans="1:15" x14ac:dyDescent="0.3">
      <c r="A21" s="8" t="s">
        <v>56</v>
      </c>
      <c r="B21" s="2">
        <v>2.20820189274448E-2</v>
      </c>
      <c r="C21" s="2">
        <v>1.85185185185185E-2</v>
      </c>
      <c r="D21" s="2">
        <v>8.7878787878787903E-2</v>
      </c>
      <c r="E21" s="2">
        <v>7.3816155988857907E-2</v>
      </c>
      <c r="F21" s="2">
        <v>5.7068741893644602E-2</v>
      </c>
      <c r="G21" s="2">
        <v>9.2024539877300596E-2</v>
      </c>
      <c r="H21" s="2">
        <v>5.2808988764044898E-2</v>
      </c>
      <c r="I21" s="2">
        <v>3.9487726787620102E-2</v>
      </c>
      <c r="J21" s="2">
        <v>4.1067761806981504E-3</v>
      </c>
      <c r="K21" s="2">
        <v>4.0899795501022497E-2</v>
      </c>
      <c r="L21" s="2">
        <v>5.6974459724950903E-2</v>
      </c>
      <c r="M21" s="2">
        <v>-1.30111524163569E-2</v>
      </c>
      <c r="N21" s="3">
        <v>9.0349075975359294E-2</v>
      </c>
      <c r="O21" s="3">
        <v>0.67507886435331199</v>
      </c>
    </row>
    <row r="22" spans="1:15" x14ac:dyDescent="0.3">
      <c r="A22" s="8" t="s">
        <v>57</v>
      </c>
      <c r="B22" s="2">
        <v>-0.17565698478561501</v>
      </c>
      <c r="C22" s="2">
        <v>-8.7248322147651006E-2</v>
      </c>
      <c r="D22" s="2">
        <v>-6.8014705882352894E-2</v>
      </c>
      <c r="E22" s="2">
        <v>-6.5088757396449703E-2</v>
      </c>
      <c r="F22" s="2">
        <v>-0.13502109704641299</v>
      </c>
      <c r="G22" s="2">
        <v>-9.5121951219512196E-2</v>
      </c>
      <c r="H22" s="2">
        <v>1.07816711590297E-2</v>
      </c>
      <c r="I22" s="2">
        <v>5.86666666666667E-2</v>
      </c>
      <c r="J22" s="2">
        <v>0.19647355163728</v>
      </c>
      <c r="K22" s="2">
        <v>0.18315789473684199</v>
      </c>
      <c r="L22" s="2">
        <v>0.24199288256227799</v>
      </c>
      <c r="M22" s="2">
        <v>0.106017191977077</v>
      </c>
      <c r="N22" s="3">
        <v>0.94458438287153701</v>
      </c>
      <c r="O22" s="3">
        <v>6.7773167358229594E-2</v>
      </c>
    </row>
    <row r="23" spans="1:15" x14ac:dyDescent="0.3">
      <c r="A23" s="11" t="s">
        <v>16</v>
      </c>
      <c r="B23" s="3">
        <v>-8.3271923360353703E-2</v>
      </c>
      <c r="C23" s="3">
        <v>-3.2154340836012901E-2</v>
      </c>
      <c r="D23" s="3">
        <v>1.74418604651163E-2</v>
      </c>
      <c r="E23" s="3">
        <v>1.6326530612244899E-2</v>
      </c>
      <c r="F23" s="3">
        <v>-1.60642570281124E-2</v>
      </c>
      <c r="G23" s="3">
        <v>2.9387755102040801E-2</v>
      </c>
      <c r="H23" s="3">
        <v>4.0444091990483703E-2</v>
      </c>
      <c r="I23" s="3">
        <v>4.4969512195121901E-2</v>
      </c>
      <c r="J23" s="3">
        <v>5.9810357403355198E-2</v>
      </c>
      <c r="K23" s="3">
        <v>8.7405368203716402E-2</v>
      </c>
      <c r="L23" s="3">
        <v>0.122784810126582</v>
      </c>
      <c r="M23" s="3">
        <v>3.38218714768884E-2</v>
      </c>
      <c r="N23" s="3">
        <v>0.33770970094821301</v>
      </c>
      <c r="O23" s="3">
        <v>0.351510685335298</v>
      </c>
    </row>
    <row r="24" spans="1:15" x14ac:dyDescent="0.3">
      <c r="A24" s="15"/>
    </row>
    <row r="25" spans="1:15" x14ac:dyDescent="0.3">
      <c r="A25" s="13" t="s">
        <v>40</v>
      </c>
    </row>
    <row r="26" spans="1:15" x14ac:dyDescent="0.3">
      <c r="A26" s="14" t="s">
        <v>41</v>
      </c>
    </row>
    <row r="27" spans="1:15" x14ac:dyDescent="0.3">
      <c r="A27" s="14" t="s">
        <v>346</v>
      </c>
    </row>
    <row r="28" spans="1:15" x14ac:dyDescent="0.3">
      <c r="A28" s="14" t="s">
        <v>42</v>
      </c>
    </row>
    <row r="29" spans="1:15" x14ac:dyDescent="0.3">
      <c r="A29" s="14" t="s">
        <v>43</v>
      </c>
    </row>
    <row r="30" spans="1:15" x14ac:dyDescent="0.3">
      <c r="A30" s="15"/>
    </row>
    <row r="31" spans="1:15" x14ac:dyDescent="0.3">
      <c r="A31" s="15"/>
    </row>
    <row r="32" spans="1:15"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sheetData>
  <mergeCells count="3">
    <mergeCell ref="B6:N6"/>
    <mergeCell ref="B13:N13"/>
    <mergeCell ref="B19:M1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210</v>
      </c>
    </row>
    <row r="2" spans="1:14" ht="15.6" x14ac:dyDescent="0.3">
      <c r="A2" s="12" t="s">
        <v>206</v>
      </c>
    </row>
    <row r="3" spans="1:14" ht="15.6" x14ac:dyDescent="0.3">
      <c r="A3" s="12" t="s">
        <v>47</v>
      </c>
    </row>
    <row r="4" spans="1:14" ht="15.6" x14ac:dyDescent="0.3">
      <c r="A4" s="12" t="s">
        <v>33</v>
      </c>
    </row>
    <row r="5" spans="1:14" x14ac:dyDescent="0.3">
      <c r="A5" s="16" t="str">
        <f>HYPERLINK("#'Table of contents'!A96",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60</v>
      </c>
      <c r="B8" s="1">
        <v>45</v>
      </c>
      <c r="C8" s="1">
        <v>52</v>
      </c>
      <c r="D8" s="1">
        <v>63</v>
      </c>
      <c r="E8" s="1">
        <v>54</v>
      </c>
      <c r="F8" s="1">
        <v>36</v>
      </c>
      <c r="G8" s="1">
        <v>36</v>
      </c>
      <c r="H8" s="1">
        <v>36</v>
      </c>
      <c r="I8" s="1">
        <v>32</v>
      </c>
      <c r="J8" s="1">
        <v>34</v>
      </c>
      <c r="K8" s="1">
        <v>23</v>
      </c>
      <c r="L8" s="1">
        <v>21</v>
      </c>
      <c r="M8" s="1">
        <v>34</v>
      </c>
      <c r="N8" s="1">
        <v>27</v>
      </c>
    </row>
    <row r="9" spans="1:14" x14ac:dyDescent="0.3">
      <c r="A9" s="7" t="s">
        <v>61</v>
      </c>
      <c r="B9" s="1">
        <v>544</v>
      </c>
      <c r="C9" s="1">
        <v>515</v>
      </c>
      <c r="D9" s="1">
        <v>527</v>
      </c>
      <c r="E9" s="1">
        <v>568</v>
      </c>
      <c r="F9" s="1">
        <v>573</v>
      </c>
      <c r="G9" s="1">
        <v>556</v>
      </c>
      <c r="H9" s="1">
        <v>585</v>
      </c>
      <c r="I9" s="1">
        <v>617</v>
      </c>
      <c r="J9" s="1">
        <v>642</v>
      </c>
      <c r="K9" s="1">
        <v>696</v>
      </c>
      <c r="L9" s="1">
        <v>768</v>
      </c>
      <c r="M9" s="1">
        <v>848</v>
      </c>
      <c r="N9" s="1">
        <v>880</v>
      </c>
    </row>
    <row r="10" spans="1:14" x14ac:dyDescent="0.3">
      <c r="A10" s="7" t="s">
        <v>62</v>
      </c>
      <c r="B10" s="1">
        <v>120</v>
      </c>
      <c r="C10" s="1">
        <v>106</v>
      </c>
      <c r="D10" s="1">
        <v>126</v>
      </c>
      <c r="E10" s="1">
        <v>131</v>
      </c>
      <c r="F10" s="1">
        <v>160</v>
      </c>
      <c r="G10" s="1">
        <v>153</v>
      </c>
      <c r="H10" s="1">
        <v>161</v>
      </c>
      <c r="I10" s="1">
        <v>161</v>
      </c>
      <c r="J10" s="1">
        <v>171</v>
      </c>
      <c r="K10" s="1">
        <v>173</v>
      </c>
      <c r="L10" s="1">
        <v>195</v>
      </c>
      <c r="M10" s="1">
        <v>214</v>
      </c>
      <c r="N10" s="1">
        <v>228</v>
      </c>
    </row>
    <row r="11" spans="1:14" x14ac:dyDescent="0.3">
      <c r="A11" s="7" t="s">
        <v>63</v>
      </c>
      <c r="B11" s="1">
        <v>27</v>
      </c>
      <c r="C11" s="1">
        <v>30</v>
      </c>
      <c r="D11" s="1">
        <v>22</v>
      </c>
      <c r="E11" s="1">
        <v>27</v>
      </c>
      <c r="F11" s="1">
        <v>31</v>
      </c>
      <c r="G11" s="1">
        <v>34</v>
      </c>
      <c r="H11" s="1">
        <v>26</v>
      </c>
      <c r="I11" s="1">
        <v>29</v>
      </c>
      <c r="J11" s="1">
        <v>23</v>
      </c>
      <c r="K11" s="1">
        <v>12</v>
      </c>
      <c r="L11" s="1">
        <v>17</v>
      </c>
      <c r="M11" s="1">
        <v>21</v>
      </c>
      <c r="N11" s="1">
        <v>25</v>
      </c>
    </row>
    <row r="12" spans="1:14" x14ac:dyDescent="0.3">
      <c r="A12" s="7" t="s">
        <v>64</v>
      </c>
      <c r="B12" s="1">
        <v>482</v>
      </c>
      <c r="C12" s="1">
        <v>403</v>
      </c>
      <c r="D12" s="1">
        <v>347</v>
      </c>
      <c r="E12" s="1">
        <v>319</v>
      </c>
      <c r="F12" s="1">
        <v>314</v>
      </c>
      <c r="G12" s="1">
        <v>310</v>
      </c>
      <c r="H12" s="1">
        <v>335</v>
      </c>
      <c r="I12" s="1">
        <v>345</v>
      </c>
      <c r="J12" s="1">
        <v>386</v>
      </c>
      <c r="K12" s="1">
        <v>422</v>
      </c>
      <c r="L12" s="1">
        <v>465</v>
      </c>
      <c r="M12" s="1">
        <v>547</v>
      </c>
      <c r="N12" s="1">
        <v>570</v>
      </c>
    </row>
    <row r="13" spans="1:14" x14ac:dyDescent="0.3">
      <c r="A13" s="7" t="s">
        <v>65</v>
      </c>
      <c r="B13" s="1">
        <v>139</v>
      </c>
      <c r="C13" s="1">
        <v>138</v>
      </c>
      <c r="D13" s="1">
        <v>119</v>
      </c>
      <c r="E13" s="1">
        <v>126</v>
      </c>
      <c r="F13" s="1">
        <v>131</v>
      </c>
      <c r="G13" s="1">
        <v>136</v>
      </c>
      <c r="H13" s="1">
        <v>118</v>
      </c>
      <c r="I13" s="1">
        <v>128</v>
      </c>
      <c r="J13" s="1">
        <v>115</v>
      </c>
      <c r="K13" s="1">
        <v>127</v>
      </c>
      <c r="L13" s="1">
        <v>114</v>
      </c>
      <c r="M13" s="1">
        <v>110</v>
      </c>
      <c r="N13" s="1">
        <v>104</v>
      </c>
    </row>
    <row r="14" spans="1:14" x14ac:dyDescent="0.3">
      <c r="A14" s="10" t="s">
        <v>16</v>
      </c>
      <c r="B14" s="5">
        <v>1357</v>
      </c>
      <c r="C14" s="5">
        <v>1244</v>
      </c>
      <c r="D14" s="5">
        <v>1204</v>
      </c>
      <c r="E14" s="5">
        <v>1225</v>
      </c>
      <c r="F14" s="5">
        <v>1245</v>
      </c>
      <c r="G14" s="5">
        <v>1225</v>
      </c>
      <c r="H14" s="5">
        <v>1261</v>
      </c>
      <c r="I14" s="5">
        <v>1312</v>
      </c>
      <c r="J14" s="5">
        <v>1371</v>
      </c>
      <c r="K14" s="5">
        <v>1453</v>
      </c>
      <c r="L14" s="5">
        <v>1580</v>
      </c>
      <c r="M14" s="5">
        <v>1774</v>
      </c>
      <c r="N14" s="5">
        <v>1834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60</v>
      </c>
      <c r="B19" s="2">
        <v>6.3469675599435796E-2</v>
      </c>
      <c r="C19" s="2">
        <v>7.7265973254086198E-2</v>
      </c>
      <c r="D19" s="2">
        <v>8.7988826815642504E-2</v>
      </c>
      <c r="E19" s="2">
        <v>7.1713147410358599E-2</v>
      </c>
      <c r="F19" s="2">
        <v>4.6814044213264003E-2</v>
      </c>
      <c r="G19" s="2">
        <v>4.8322147651006703E-2</v>
      </c>
      <c r="H19" s="2">
        <v>4.6035805626598501E-2</v>
      </c>
      <c r="I19" s="2">
        <v>3.95061728395062E-2</v>
      </c>
      <c r="J19" s="2">
        <v>4.0141676505312897E-2</v>
      </c>
      <c r="K19" s="2">
        <v>2.5784753363228701E-2</v>
      </c>
      <c r="L19" s="2">
        <v>2.1341463414634099E-2</v>
      </c>
      <c r="M19" s="2">
        <v>3.1021897810218999E-2</v>
      </c>
      <c r="N19" s="2">
        <v>2.3788546255506599E-2</v>
      </c>
    </row>
    <row r="20" spans="1:15" x14ac:dyDescent="0.3">
      <c r="A20" s="8" t="s">
        <v>61</v>
      </c>
      <c r="B20" s="2">
        <v>0.767277856135402</v>
      </c>
      <c r="C20" s="2">
        <v>0.76523031203566105</v>
      </c>
      <c r="D20" s="2">
        <v>0.73603351955307295</v>
      </c>
      <c r="E20" s="2">
        <v>0.75431606905710502</v>
      </c>
      <c r="F20" s="2">
        <v>0.745123537061118</v>
      </c>
      <c r="G20" s="2">
        <v>0.746308724832215</v>
      </c>
      <c r="H20" s="2">
        <v>0.748081841432225</v>
      </c>
      <c r="I20" s="2">
        <v>0.76172839506172796</v>
      </c>
      <c r="J20" s="2">
        <v>0.75796930342384905</v>
      </c>
      <c r="K20" s="2">
        <v>0.78026905829596405</v>
      </c>
      <c r="L20" s="2">
        <v>0.78048780487804903</v>
      </c>
      <c r="M20" s="2">
        <v>0.773722627737226</v>
      </c>
      <c r="N20" s="2">
        <v>0.77533039647577096</v>
      </c>
    </row>
    <row r="21" spans="1:15" x14ac:dyDescent="0.3">
      <c r="A21" s="8" t="s">
        <v>62</v>
      </c>
      <c r="B21" s="2">
        <v>0.16925246826516199</v>
      </c>
      <c r="C21" s="2">
        <v>0.15750371471025301</v>
      </c>
      <c r="D21" s="2">
        <v>0.17597765363128501</v>
      </c>
      <c r="E21" s="2">
        <v>0.173970783532537</v>
      </c>
      <c r="F21" s="2">
        <v>0.20806241872561801</v>
      </c>
      <c r="G21" s="2">
        <v>0.20536912751677899</v>
      </c>
      <c r="H21" s="2">
        <v>0.20588235294117599</v>
      </c>
      <c r="I21" s="2">
        <v>0.19876543209876499</v>
      </c>
      <c r="J21" s="2">
        <v>0.201889020070838</v>
      </c>
      <c r="K21" s="2">
        <v>0.19394618834080701</v>
      </c>
      <c r="L21" s="2">
        <v>0.198170731707317</v>
      </c>
      <c r="M21" s="2">
        <v>0.19525547445255501</v>
      </c>
      <c r="N21" s="2">
        <v>0.20088105726872199</v>
      </c>
    </row>
    <row r="22" spans="1:15" x14ac:dyDescent="0.3">
      <c r="A22" s="8" t="s">
        <v>63</v>
      </c>
      <c r="B22" s="2">
        <v>4.1666666666666699E-2</v>
      </c>
      <c r="C22" s="2">
        <v>5.2539404553415103E-2</v>
      </c>
      <c r="D22" s="2">
        <v>4.5081967213114797E-2</v>
      </c>
      <c r="E22" s="2">
        <v>5.7203389830508503E-2</v>
      </c>
      <c r="F22" s="2">
        <v>6.51260504201681E-2</v>
      </c>
      <c r="G22" s="2">
        <v>7.0833333333333304E-2</v>
      </c>
      <c r="H22" s="2">
        <v>5.4279749478079301E-2</v>
      </c>
      <c r="I22" s="2">
        <v>5.77689243027888E-2</v>
      </c>
      <c r="J22" s="2">
        <v>4.3893129770992398E-2</v>
      </c>
      <c r="K22" s="2">
        <v>2.1390374331550801E-2</v>
      </c>
      <c r="L22" s="2">
        <v>2.85234899328859E-2</v>
      </c>
      <c r="M22" s="2">
        <v>3.09734513274336E-2</v>
      </c>
      <c r="N22" s="2">
        <v>3.5765379113018601E-2</v>
      </c>
    </row>
    <row r="23" spans="1:15" x14ac:dyDescent="0.3">
      <c r="A23" s="8" t="s">
        <v>64</v>
      </c>
      <c r="B23" s="2">
        <v>0.74382716049382702</v>
      </c>
      <c r="C23" s="2">
        <v>0.70577933450087604</v>
      </c>
      <c r="D23" s="2">
        <v>0.71106557377049195</v>
      </c>
      <c r="E23" s="2">
        <v>0.67584745762711895</v>
      </c>
      <c r="F23" s="2">
        <v>0.65966386554621803</v>
      </c>
      <c r="G23" s="2">
        <v>0.64583333333333304</v>
      </c>
      <c r="H23" s="2">
        <v>0.69937369519833004</v>
      </c>
      <c r="I23" s="2">
        <v>0.68725099601593598</v>
      </c>
      <c r="J23" s="2">
        <v>0.73664122137404597</v>
      </c>
      <c r="K23" s="2">
        <v>0.75222816399286996</v>
      </c>
      <c r="L23" s="2">
        <v>0.78020134228187898</v>
      </c>
      <c r="M23" s="2">
        <v>0.80678466076696198</v>
      </c>
      <c r="N23" s="2">
        <v>0.81545064377682397</v>
      </c>
    </row>
    <row r="24" spans="1:15" x14ac:dyDescent="0.3">
      <c r="A24" s="8" t="s">
        <v>65</v>
      </c>
      <c r="B24" s="2">
        <v>0.21450617283950599</v>
      </c>
      <c r="C24" s="2">
        <v>0.24168126094570899</v>
      </c>
      <c r="D24" s="2">
        <v>0.24385245901639299</v>
      </c>
      <c r="E24" s="2">
        <v>0.266949152542373</v>
      </c>
      <c r="F24" s="2">
        <v>0.27521008403361302</v>
      </c>
      <c r="G24" s="2">
        <v>0.28333333333333299</v>
      </c>
      <c r="H24" s="2">
        <v>0.24634655532359101</v>
      </c>
      <c r="I24" s="2">
        <v>0.25498007968127501</v>
      </c>
      <c r="J24" s="2">
        <v>0.219465648854962</v>
      </c>
      <c r="K24" s="2">
        <v>0.22638146167557899</v>
      </c>
      <c r="L24" s="2">
        <v>0.19127516778523501</v>
      </c>
      <c r="M24" s="2">
        <v>0.16224188790560501</v>
      </c>
      <c r="N24" s="2">
        <v>0.14878397711015701</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60</v>
      </c>
      <c r="B29" s="2">
        <v>0.155555555555556</v>
      </c>
      <c r="C29" s="2">
        <v>0.21153846153846201</v>
      </c>
      <c r="D29" s="2">
        <v>-0.14285714285714299</v>
      </c>
      <c r="E29" s="2">
        <v>-0.33333333333333298</v>
      </c>
      <c r="F29" s="2">
        <v>0</v>
      </c>
      <c r="G29" s="2">
        <v>0</v>
      </c>
      <c r="H29" s="2">
        <v>-0.11111111111111099</v>
      </c>
      <c r="I29" s="2">
        <v>6.25E-2</v>
      </c>
      <c r="J29" s="2">
        <v>-0.32352941176470601</v>
      </c>
      <c r="K29" s="2">
        <v>-8.6956521739130405E-2</v>
      </c>
      <c r="L29" s="2">
        <v>0.61904761904761896</v>
      </c>
      <c r="M29" s="2">
        <v>-0.20588235294117599</v>
      </c>
      <c r="N29" s="3">
        <v>-0.20588235294117599</v>
      </c>
      <c r="O29" s="3">
        <v>-0.4</v>
      </c>
    </row>
    <row r="30" spans="1:15" x14ac:dyDescent="0.3">
      <c r="A30" s="8" t="s">
        <v>61</v>
      </c>
      <c r="B30" s="2">
        <v>-5.3308823529411797E-2</v>
      </c>
      <c r="C30" s="2">
        <v>2.3300970873786402E-2</v>
      </c>
      <c r="D30" s="2">
        <v>7.7798861480075907E-2</v>
      </c>
      <c r="E30" s="2">
        <v>8.8028169014084494E-3</v>
      </c>
      <c r="F30" s="2">
        <v>-2.96684118673647E-2</v>
      </c>
      <c r="G30" s="2">
        <v>5.2158273381295001E-2</v>
      </c>
      <c r="H30" s="2">
        <v>5.4700854700854701E-2</v>
      </c>
      <c r="I30" s="2">
        <v>4.0518638573743902E-2</v>
      </c>
      <c r="J30" s="2">
        <v>8.4112149532710304E-2</v>
      </c>
      <c r="K30" s="2">
        <v>0.10344827586206901</v>
      </c>
      <c r="L30" s="2">
        <v>0.104166666666667</v>
      </c>
      <c r="M30" s="2">
        <v>3.77358490566038E-2</v>
      </c>
      <c r="N30" s="3">
        <v>0.370716510903427</v>
      </c>
      <c r="O30" s="3">
        <v>0.61764705882352899</v>
      </c>
    </row>
    <row r="31" spans="1:15" x14ac:dyDescent="0.3">
      <c r="A31" s="8" t="s">
        <v>62</v>
      </c>
      <c r="B31" s="2">
        <v>-0.116666666666667</v>
      </c>
      <c r="C31" s="2">
        <v>0.18867924528301899</v>
      </c>
      <c r="D31" s="2">
        <v>3.9682539682539701E-2</v>
      </c>
      <c r="E31" s="2">
        <v>0.221374045801527</v>
      </c>
      <c r="F31" s="2">
        <v>-4.3749999999999997E-2</v>
      </c>
      <c r="G31" s="2">
        <v>5.22875816993464E-2</v>
      </c>
      <c r="H31" s="2">
        <v>0</v>
      </c>
      <c r="I31" s="2">
        <v>6.2111801242236003E-2</v>
      </c>
      <c r="J31" s="2">
        <v>1.1695906432748499E-2</v>
      </c>
      <c r="K31" s="2">
        <v>0.12716763005780299</v>
      </c>
      <c r="L31" s="2">
        <v>9.7435897435897395E-2</v>
      </c>
      <c r="M31" s="2">
        <v>6.5420560747663503E-2</v>
      </c>
      <c r="N31" s="3">
        <v>0.33333333333333298</v>
      </c>
      <c r="O31" s="3">
        <v>0.9</v>
      </c>
    </row>
    <row r="32" spans="1:15" x14ac:dyDescent="0.3">
      <c r="A32" s="8" t="s">
        <v>63</v>
      </c>
      <c r="B32" s="2">
        <v>0.11111111111111099</v>
      </c>
      <c r="C32" s="2">
        <v>-0.266666666666667</v>
      </c>
      <c r="D32" s="2">
        <v>0.22727272727272699</v>
      </c>
      <c r="E32" s="2">
        <v>0.148148148148148</v>
      </c>
      <c r="F32" s="2">
        <v>9.6774193548387094E-2</v>
      </c>
      <c r="G32" s="2">
        <v>-0.23529411764705899</v>
      </c>
      <c r="H32" s="2">
        <v>0.115384615384615</v>
      </c>
      <c r="I32" s="2">
        <v>-0.20689655172413801</v>
      </c>
      <c r="J32" s="2">
        <v>-0.47826086956521702</v>
      </c>
      <c r="K32" s="2">
        <v>0.41666666666666702</v>
      </c>
      <c r="L32" s="2">
        <v>0.23529411764705899</v>
      </c>
      <c r="M32" s="2">
        <v>0.19047619047618999</v>
      </c>
      <c r="N32" s="3">
        <v>8.6956521739130405E-2</v>
      </c>
      <c r="O32" s="3">
        <v>-7.4074074074074098E-2</v>
      </c>
    </row>
    <row r="33" spans="1:15" x14ac:dyDescent="0.3">
      <c r="A33" s="8" t="s">
        <v>64</v>
      </c>
      <c r="B33" s="2">
        <v>-0.163900414937759</v>
      </c>
      <c r="C33" s="2">
        <v>-0.138957816377171</v>
      </c>
      <c r="D33" s="2">
        <v>-8.0691642651296802E-2</v>
      </c>
      <c r="E33" s="2">
        <v>-1.56739811912226E-2</v>
      </c>
      <c r="F33" s="2">
        <v>-1.27388535031847E-2</v>
      </c>
      <c r="G33" s="2">
        <v>8.0645161290322606E-2</v>
      </c>
      <c r="H33" s="2">
        <v>2.9850746268656699E-2</v>
      </c>
      <c r="I33" s="2">
        <v>0.118840579710145</v>
      </c>
      <c r="J33" s="2">
        <v>9.3264248704663197E-2</v>
      </c>
      <c r="K33" s="2">
        <v>0.10189573459715601</v>
      </c>
      <c r="L33" s="2">
        <v>0.176344086021505</v>
      </c>
      <c r="M33" s="2">
        <v>4.2047531992687397E-2</v>
      </c>
      <c r="N33" s="3">
        <v>0.476683937823834</v>
      </c>
      <c r="O33" s="3">
        <v>0.182572614107884</v>
      </c>
    </row>
    <row r="34" spans="1:15" x14ac:dyDescent="0.3">
      <c r="A34" s="8" t="s">
        <v>65</v>
      </c>
      <c r="B34" s="2">
        <v>-7.1942446043165497E-3</v>
      </c>
      <c r="C34" s="2">
        <v>-0.13768115942028999</v>
      </c>
      <c r="D34" s="2">
        <v>5.8823529411764698E-2</v>
      </c>
      <c r="E34" s="2">
        <v>3.9682539682539701E-2</v>
      </c>
      <c r="F34" s="2">
        <v>3.8167938931297697E-2</v>
      </c>
      <c r="G34" s="2">
        <v>-0.13235294117647101</v>
      </c>
      <c r="H34" s="2">
        <v>8.4745762711864403E-2</v>
      </c>
      <c r="I34" s="2">
        <v>-0.1015625</v>
      </c>
      <c r="J34" s="2">
        <v>0.104347826086957</v>
      </c>
      <c r="K34" s="2">
        <v>-0.102362204724409</v>
      </c>
      <c r="L34" s="2">
        <v>-3.5087719298245598E-2</v>
      </c>
      <c r="M34" s="2">
        <v>-5.4545454545454501E-2</v>
      </c>
      <c r="N34" s="3">
        <v>-9.5652173913043495E-2</v>
      </c>
      <c r="O34" s="3">
        <v>-0.25179856115107901</v>
      </c>
    </row>
    <row r="35" spans="1:15" x14ac:dyDescent="0.3">
      <c r="A35" s="11" t="s">
        <v>16</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8.7405368203716402E-2</v>
      </c>
      <c r="L35" s="3">
        <v>0.122784810126582</v>
      </c>
      <c r="M35" s="3">
        <v>3.38218714768884E-2</v>
      </c>
      <c r="N35" s="3">
        <v>0.33770970094821301</v>
      </c>
      <c r="O35" s="3">
        <v>0.351510685335298</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67</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211</v>
      </c>
    </row>
    <row r="2" spans="1:14" ht="15.6" x14ac:dyDescent="0.3">
      <c r="A2" s="12" t="s">
        <v>206</v>
      </c>
    </row>
    <row r="3" spans="1:14" ht="15.6" x14ac:dyDescent="0.3">
      <c r="A3" s="12" t="s">
        <v>47</v>
      </c>
    </row>
    <row r="4" spans="1:14" ht="15.6" x14ac:dyDescent="0.3">
      <c r="A4" s="12" t="s">
        <v>59</v>
      </c>
    </row>
    <row r="5" spans="1:14" x14ac:dyDescent="0.3">
      <c r="A5" s="16" t="str">
        <f>HYPERLINK("#'Table of contents'!A97",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68</v>
      </c>
      <c r="B8" s="1">
        <v>379</v>
      </c>
      <c r="C8" s="1">
        <v>382</v>
      </c>
      <c r="D8" s="1">
        <v>425</v>
      </c>
      <c r="E8" s="1">
        <v>480</v>
      </c>
      <c r="F8" s="1">
        <v>500</v>
      </c>
      <c r="G8" s="1">
        <v>514</v>
      </c>
      <c r="H8" s="1">
        <v>555</v>
      </c>
      <c r="I8" s="1">
        <v>587</v>
      </c>
      <c r="J8" s="1">
        <v>613</v>
      </c>
      <c r="K8" s="1">
        <v>621</v>
      </c>
      <c r="L8" s="1">
        <v>665</v>
      </c>
      <c r="M8" s="1">
        <v>693</v>
      </c>
      <c r="N8" s="1">
        <v>680</v>
      </c>
    </row>
    <row r="9" spans="1:14" x14ac:dyDescent="0.3">
      <c r="A9" s="7" t="s">
        <v>69</v>
      </c>
      <c r="B9" s="1">
        <v>330</v>
      </c>
      <c r="C9" s="1">
        <v>291</v>
      </c>
      <c r="D9" s="1">
        <v>291</v>
      </c>
      <c r="E9" s="1">
        <v>273</v>
      </c>
      <c r="F9" s="1">
        <v>269</v>
      </c>
      <c r="G9" s="1">
        <v>231</v>
      </c>
      <c r="H9" s="1">
        <v>227</v>
      </c>
      <c r="I9" s="1">
        <v>223</v>
      </c>
      <c r="J9" s="1">
        <v>234</v>
      </c>
      <c r="K9" s="1">
        <v>271</v>
      </c>
      <c r="L9" s="1">
        <v>319</v>
      </c>
      <c r="M9" s="1">
        <v>403</v>
      </c>
      <c r="N9" s="1">
        <v>455</v>
      </c>
    </row>
    <row r="10" spans="1:14" x14ac:dyDescent="0.3">
      <c r="A10" s="7" t="s">
        <v>70</v>
      </c>
      <c r="B10" s="1">
        <v>255</v>
      </c>
      <c r="C10" s="1">
        <v>266</v>
      </c>
      <c r="D10" s="1">
        <v>235</v>
      </c>
      <c r="E10" s="1">
        <v>238</v>
      </c>
      <c r="F10" s="1">
        <v>271</v>
      </c>
      <c r="G10" s="1">
        <v>301</v>
      </c>
      <c r="H10" s="1">
        <v>335</v>
      </c>
      <c r="I10" s="1">
        <v>350</v>
      </c>
      <c r="J10" s="1">
        <v>361</v>
      </c>
      <c r="K10" s="1">
        <v>357</v>
      </c>
      <c r="L10" s="1">
        <v>353</v>
      </c>
      <c r="M10" s="1">
        <v>383</v>
      </c>
      <c r="N10" s="1">
        <v>382</v>
      </c>
    </row>
    <row r="11" spans="1:14" x14ac:dyDescent="0.3">
      <c r="A11" s="7" t="s">
        <v>71</v>
      </c>
      <c r="B11" s="1">
        <v>393</v>
      </c>
      <c r="C11" s="1">
        <v>305</v>
      </c>
      <c r="D11" s="1">
        <v>253</v>
      </c>
      <c r="E11" s="1">
        <v>234</v>
      </c>
      <c r="F11" s="1">
        <v>205</v>
      </c>
      <c r="G11" s="1">
        <v>179</v>
      </c>
      <c r="H11" s="1">
        <v>144</v>
      </c>
      <c r="I11" s="1">
        <v>152</v>
      </c>
      <c r="J11" s="1">
        <v>163</v>
      </c>
      <c r="K11" s="1">
        <v>204</v>
      </c>
      <c r="L11" s="1">
        <v>243</v>
      </c>
      <c r="M11" s="1">
        <v>295</v>
      </c>
      <c r="N11" s="1">
        <v>317</v>
      </c>
    </row>
    <row r="12" spans="1:14" x14ac:dyDescent="0.3">
      <c r="A12" s="10" t="s">
        <v>16</v>
      </c>
      <c r="B12" s="5">
        <v>1357</v>
      </c>
      <c r="C12" s="5">
        <v>1244</v>
      </c>
      <c r="D12" s="5">
        <v>1204</v>
      </c>
      <c r="E12" s="5">
        <v>1225</v>
      </c>
      <c r="F12" s="5">
        <v>1245</v>
      </c>
      <c r="G12" s="5">
        <v>1225</v>
      </c>
      <c r="H12" s="5">
        <v>1261</v>
      </c>
      <c r="I12" s="5">
        <v>1312</v>
      </c>
      <c r="J12" s="5">
        <v>1371</v>
      </c>
      <c r="K12" s="5">
        <v>1453</v>
      </c>
      <c r="L12" s="5">
        <v>1580</v>
      </c>
      <c r="M12" s="5">
        <v>1774</v>
      </c>
      <c r="N12" s="5">
        <v>1834</v>
      </c>
    </row>
    <row r="13" spans="1:14" x14ac:dyDescent="0.3">
      <c r="A13" s="15"/>
    </row>
    <row r="14" spans="1:14" x14ac:dyDescent="0.3">
      <c r="A14" s="15"/>
    </row>
    <row r="15" spans="1:14" x14ac:dyDescent="0.3">
      <c r="A15" s="15"/>
      <c r="B15" s="17" t="s">
        <v>35</v>
      </c>
      <c r="C15" s="18"/>
      <c r="D15" s="18"/>
      <c r="E15" s="18"/>
      <c r="F15" s="18"/>
      <c r="G15" s="18"/>
      <c r="H15" s="18"/>
      <c r="I15" s="18"/>
      <c r="J15" s="18"/>
      <c r="K15" s="18"/>
      <c r="L15" s="18"/>
      <c r="M15" s="18"/>
      <c r="N15" s="18"/>
    </row>
    <row r="16" spans="1:14" x14ac:dyDescent="0.3">
      <c r="A16" s="9" t="s">
        <v>39</v>
      </c>
      <c r="B16" s="4" t="s">
        <v>0</v>
      </c>
      <c r="C16" s="4" t="s">
        <v>1</v>
      </c>
      <c r="D16" s="4" t="s">
        <v>2</v>
      </c>
      <c r="E16" s="4" t="s">
        <v>3</v>
      </c>
      <c r="F16" s="4" t="s">
        <v>4</v>
      </c>
      <c r="G16" s="4" t="s">
        <v>5</v>
      </c>
      <c r="H16" s="4" t="s">
        <v>6</v>
      </c>
      <c r="I16" s="4" t="s">
        <v>7</v>
      </c>
      <c r="J16" s="4" t="s">
        <v>8</v>
      </c>
      <c r="K16" s="4" t="s">
        <v>9</v>
      </c>
      <c r="L16" s="4" t="s">
        <v>10</v>
      </c>
      <c r="M16" s="4" t="s">
        <v>11</v>
      </c>
      <c r="N16" s="4" t="s">
        <v>12</v>
      </c>
    </row>
    <row r="17" spans="1:15" x14ac:dyDescent="0.3">
      <c r="A17" s="8" t="s">
        <v>68</v>
      </c>
      <c r="B17" s="2">
        <v>0.53455571227080401</v>
      </c>
      <c r="C17" s="2">
        <v>0.56760772659732495</v>
      </c>
      <c r="D17" s="2">
        <v>0.59357541899441302</v>
      </c>
      <c r="E17" s="2">
        <v>0.63745019920318702</v>
      </c>
      <c r="F17" s="2">
        <v>0.65019505851755499</v>
      </c>
      <c r="G17" s="2">
        <v>0.68993288590603996</v>
      </c>
      <c r="H17" s="2">
        <v>0.70971867007672595</v>
      </c>
      <c r="I17" s="2">
        <v>0.72469135802469098</v>
      </c>
      <c r="J17" s="2">
        <v>0.72373081463990596</v>
      </c>
      <c r="K17" s="2">
        <v>0.69618834080717495</v>
      </c>
      <c r="L17" s="2">
        <v>0.67581300813008105</v>
      </c>
      <c r="M17" s="2">
        <v>0.63229927007299302</v>
      </c>
      <c r="N17" s="2">
        <v>0.59911894273127797</v>
      </c>
    </row>
    <row r="18" spans="1:15" x14ac:dyDescent="0.3">
      <c r="A18" s="8" t="s">
        <v>69</v>
      </c>
      <c r="B18" s="2">
        <v>0.46544428772919599</v>
      </c>
      <c r="C18" s="2">
        <v>0.432392273402675</v>
      </c>
      <c r="D18" s="2">
        <v>0.40642458100558698</v>
      </c>
      <c r="E18" s="2">
        <v>0.36254980079681298</v>
      </c>
      <c r="F18" s="2">
        <v>0.34980494148244501</v>
      </c>
      <c r="G18" s="2">
        <v>0.31006711409395998</v>
      </c>
      <c r="H18" s="2">
        <v>0.29028132992327399</v>
      </c>
      <c r="I18" s="2">
        <v>0.27530864197530902</v>
      </c>
      <c r="J18" s="2">
        <v>0.27626918536009398</v>
      </c>
      <c r="K18" s="2">
        <v>0.30381165919282499</v>
      </c>
      <c r="L18" s="2">
        <v>0.32418699186991901</v>
      </c>
      <c r="M18" s="2">
        <v>0.36770072992700698</v>
      </c>
      <c r="N18" s="2">
        <v>0.40088105726872197</v>
      </c>
    </row>
    <row r="19" spans="1:15" x14ac:dyDescent="0.3">
      <c r="A19" s="8" t="s">
        <v>70</v>
      </c>
      <c r="B19" s="2">
        <v>0.39351851851851899</v>
      </c>
      <c r="C19" s="2">
        <v>0.46584938704028001</v>
      </c>
      <c r="D19" s="2">
        <v>0.48155737704918</v>
      </c>
      <c r="E19" s="2">
        <v>0.50423728813559299</v>
      </c>
      <c r="F19" s="2">
        <v>0.56932773109243695</v>
      </c>
      <c r="G19" s="2">
        <v>0.62708333333333299</v>
      </c>
      <c r="H19" s="2">
        <v>0.69937369519833004</v>
      </c>
      <c r="I19" s="2">
        <v>0.69721115537848599</v>
      </c>
      <c r="J19" s="2">
        <v>0.68893129770992401</v>
      </c>
      <c r="K19" s="2">
        <v>0.63636363636363602</v>
      </c>
      <c r="L19" s="2">
        <v>0.59228187919463104</v>
      </c>
      <c r="M19" s="2">
        <v>0.56489675516224203</v>
      </c>
      <c r="N19" s="2">
        <v>0.54649499284692404</v>
      </c>
    </row>
    <row r="20" spans="1:15" x14ac:dyDescent="0.3">
      <c r="A20" s="8" t="s">
        <v>71</v>
      </c>
      <c r="B20" s="2">
        <v>0.60648148148148195</v>
      </c>
      <c r="C20" s="2">
        <v>0.53415061295971999</v>
      </c>
      <c r="D20" s="2">
        <v>0.51844262295082</v>
      </c>
      <c r="E20" s="2">
        <v>0.49576271186440701</v>
      </c>
      <c r="F20" s="2">
        <v>0.43067226890756299</v>
      </c>
      <c r="G20" s="2">
        <v>0.37291666666666701</v>
      </c>
      <c r="H20" s="2">
        <v>0.30062630480167002</v>
      </c>
      <c r="I20" s="2">
        <v>0.30278884462151401</v>
      </c>
      <c r="J20" s="2">
        <v>0.31106870229007599</v>
      </c>
      <c r="K20" s="2">
        <v>0.36363636363636398</v>
      </c>
      <c r="L20" s="2">
        <v>0.40771812080536901</v>
      </c>
      <c r="M20" s="2">
        <v>0.43510324483775797</v>
      </c>
      <c r="N20" s="2">
        <v>0.45350500715307601</v>
      </c>
    </row>
    <row r="21" spans="1:15" x14ac:dyDescent="0.3">
      <c r="A21" s="15"/>
    </row>
    <row r="22" spans="1:15" x14ac:dyDescent="0.3">
      <c r="A22" s="15"/>
    </row>
    <row r="23" spans="1:15" x14ac:dyDescent="0.3">
      <c r="A23" s="15"/>
      <c r="B23" s="17" t="s">
        <v>36</v>
      </c>
      <c r="C23" s="17"/>
      <c r="D23" s="17"/>
      <c r="E23" s="17"/>
      <c r="F23" s="17"/>
      <c r="G23" s="17"/>
      <c r="H23" s="17"/>
      <c r="I23" s="17"/>
      <c r="J23" s="17"/>
      <c r="K23" s="17"/>
      <c r="L23" s="17"/>
      <c r="M23" s="17"/>
      <c r="N23" s="6" t="s">
        <v>37</v>
      </c>
      <c r="O23" s="6" t="s">
        <v>38</v>
      </c>
    </row>
    <row r="24" spans="1:15" x14ac:dyDescent="0.3">
      <c r="A24" s="9" t="s">
        <v>39</v>
      </c>
      <c r="B24" s="4" t="s">
        <v>17</v>
      </c>
      <c r="C24" s="4" t="s">
        <v>18</v>
      </c>
      <c r="D24" s="4" t="s">
        <v>19</v>
      </c>
      <c r="E24" s="4" t="s">
        <v>20</v>
      </c>
      <c r="F24" s="4" t="s">
        <v>21</v>
      </c>
      <c r="G24" s="4" t="s">
        <v>22</v>
      </c>
      <c r="H24" s="4" t="s">
        <v>23</v>
      </c>
      <c r="I24" s="4" t="s">
        <v>24</v>
      </c>
      <c r="J24" s="4" t="s">
        <v>25</v>
      </c>
      <c r="K24" s="4" t="s">
        <v>26</v>
      </c>
      <c r="L24" s="4" t="s">
        <v>27</v>
      </c>
      <c r="M24" s="4" t="s">
        <v>28</v>
      </c>
      <c r="N24" s="4" t="s">
        <v>29</v>
      </c>
      <c r="O24" s="4" t="s">
        <v>30</v>
      </c>
    </row>
    <row r="25" spans="1:15" x14ac:dyDescent="0.3">
      <c r="A25" s="8" t="s">
        <v>68</v>
      </c>
      <c r="B25" s="2">
        <v>7.9155672823219003E-3</v>
      </c>
      <c r="C25" s="2">
        <v>0.112565445026178</v>
      </c>
      <c r="D25" s="2">
        <v>0.129411764705882</v>
      </c>
      <c r="E25" s="2">
        <v>4.1666666666666699E-2</v>
      </c>
      <c r="F25" s="2">
        <v>2.8000000000000001E-2</v>
      </c>
      <c r="G25" s="2">
        <v>7.9766536964980497E-2</v>
      </c>
      <c r="H25" s="2">
        <v>5.76576576576577E-2</v>
      </c>
      <c r="I25" s="2">
        <v>4.4293015332197601E-2</v>
      </c>
      <c r="J25" s="2">
        <v>1.30505709624796E-2</v>
      </c>
      <c r="K25" s="2">
        <v>7.0853462157809993E-2</v>
      </c>
      <c r="L25" s="2">
        <v>4.2105263157894701E-2</v>
      </c>
      <c r="M25" s="2">
        <v>-1.8759018759018802E-2</v>
      </c>
      <c r="N25" s="3">
        <v>0.109298531810767</v>
      </c>
      <c r="O25" s="3">
        <v>0.79419525065963104</v>
      </c>
    </row>
    <row r="26" spans="1:15" x14ac:dyDescent="0.3">
      <c r="A26" s="8" t="s">
        <v>69</v>
      </c>
      <c r="B26" s="2">
        <v>-0.118181818181818</v>
      </c>
      <c r="C26" s="2">
        <v>0</v>
      </c>
      <c r="D26" s="2">
        <v>-6.18556701030928E-2</v>
      </c>
      <c r="E26" s="2">
        <v>-1.4652014652014701E-2</v>
      </c>
      <c r="F26" s="2">
        <v>-0.141263940520446</v>
      </c>
      <c r="G26" s="2">
        <v>-1.7316017316017299E-2</v>
      </c>
      <c r="H26" s="2">
        <v>-1.7621145374449299E-2</v>
      </c>
      <c r="I26" s="2">
        <v>4.9327354260089697E-2</v>
      </c>
      <c r="J26" s="2">
        <v>0.158119658119658</v>
      </c>
      <c r="K26" s="2">
        <v>0.177121771217712</v>
      </c>
      <c r="L26" s="2">
        <v>0.263322884012539</v>
      </c>
      <c r="M26" s="2">
        <v>0.12903225806451599</v>
      </c>
      <c r="N26" s="3">
        <v>0.94444444444444398</v>
      </c>
      <c r="O26" s="3">
        <v>0.37878787878787901</v>
      </c>
    </row>
    <row r="27" spans="1:15" x14ac:dyDescent="0.3">
      <c r="A27" s="8" t="s">
        <v>70</v>
      </c>
      <c r="B27" s="2">
        <v>4.3137254901960798E-2</v>
      </c>
      <c r="C27" s="2">
        <v>-0.116541353383459</v>
      </c>
      <c r="D27" s="2">
        <v>1.27659574468085E-2</v>
      </c>
      <c r="E27" s="2">
        <v>0.13865546218487401</v>
      </c>
      <c r="F27" s="2">
        <v>0.11070110701107</v>
      </c>
      <c r="G27" s="2">
        <v>0.112956810631229</v>
      </c>
      <c r="H27" s="2">
        <v>4.47761194029851E-2</v>
      </c>
      <c r="I27" s="2">
        <v>3.1428571428571403E-2</v>
      </c>
      <c r="J27" s="2">
        <v>-1.1080332409972299E-2</v>
      </c>
      <c r="K27" s="2">
        <v>-1.1204481792717101E-2</v>
      </c>
      <c r="L27" s="2">
        <v>8.4985835694051007E-2</v>
      </c>
      <c r="M27" s="2">
        <v>-2.6109660574412498E-3</v>
      </c>
      <c r="N27" s="3">
        <v>5.8171745152354598E-2</v>
      </c>
      <c r="O27" s="3">
        <v>0.49803921568627502</v>
      </c>
    </row>
    <row r="28" spans="1:15" x14ac:dyDescent="0.3">
      <c r="A28" s="8" t="s">
        <v>71</v>
      </c>
      <c r="B28" s="2">
        <v>-0.22391857506361301</v>
      </c>
      <c r="C28" s="2">
        <v>-0.17049180327868901</v>
      </c>
      <c r="D28" s="2">
        <v>-7.5098814229248995E-2</v>
      </c>
      <c r="E28" s="2">
        <v>-0.123931623931624</v>
      </c>
      <c r="F28" s="2">
        <v>-0.12682926829268301</v>
      </c>
      <c r="G28" s="2">
        <v>-0.19553072625698301</v>
      </c>
      <c r="H28" s="2">
        <v>5.5555555555555601E-2</v>
      </c>
      <c r="I28" s="2">
        <v>7.2368421052631596E-2</v>
      </c>
      <c r="J28" s="2">
        <v>0.251533742331288</v>
      </c>
      <c r="K28" s="2">
        <v>0.191176470588235</v>
      </c>
      <c r="L28" s="2">
        <v>0.21399176954732499</v>
      </c>
      <c r="M28" s="2">
        <v>7.4576271186440696E-2</v>
      </c>
      <c r="N28" s="3">
        <v>0.94478527607361995</v>
      </c>
      <c r="O28" s="3">
        <v>-0.19338422391857499</v>
      </c>
    </row>
    <row r="29" spans="1:15" x14ac:dyDescent="0.3">
      <c r="A29" s="11" t="s">
        <v>16</v>
      </c>
      <c r="B29" s="3">
        <v>-8.3271923360353703E-2</v>
      </c>
      <c r="C29" s="3">
        <v>-3.2154340836012901E-2</v>
      </c>
      <c r="D29" s="3">
        <v>1.74418604651163E-2</v>
      </c>
      <c r="E29" s="3">
        <v>1.6326530612244899E-2</v>
      </c>
      <c r="F29" s="3">
        <v>-1.60642570281124E-2</v>
      </c>
      <c r="G29" s="3">
        <v>2.9387755102040801E-2</v>
      </c>
      <c r="H29" s="3">
        <v>4.0444091990483703E-2</v>
      </c>
      <c r="I29" s="3">
        <v>4.4969512195121901E-2</v>
      </c>
      <c r="J29" s="3">
        <v>5.9810357403355198E-2</v>
      </c>
      <c r="K29" s="3">
        <v>8.7405368203716402E-2</v>
      </c>
      <c r="L29" s="3">
        <v>0.122784810126582</v>
      </c>
      <c r="M29" s="3">
        <v>3.38218714768884E-2</v>
      </c>
      <c r="N29" s="3">
        <v>0.33770970094821301</v>
      </c>
      <c r="O29" s="3">
        <v>0.351510685335298</v>
      </c>
    </row>
    <row r="30" spans="1:15" x14ac:dyDescent="0.3">
      <c r="A30" s="15"/>
    </row>
    <row r="31" spans="1:15" x14ac:dyDescent="0.3">
      <c r="A31" s="13" t="s">
        <v>40</v>
      </c>
    </row>
    <row r="32" spans="1:15" x14ac:dyDescent="0.3">
      <c r="A32" s="14" t="s">
        <v>41</v>
      </c>
    </row>
    <row r="33" spans="1:1" x14ac:dyDescent="0.3">
      <c r="A33" s="14" t="s">
        <v>346</v>
      </c>
    </row>
    <row r="34" spans="1:1" x14ac:dyDescent="0.3">
      <c r="A34" s="14" t="s">
        <v>42</v>
      </c>
    </row>
    <row r="35" spans="1:1" x14ac:dyDescent="0.3">
      <c r="A35" s="14" t="s">
        <v>73</v>
      </c>
    </row>
    <row r="36" spans="1:1" x14ac:dyDescent="0.3">
      <c r="A36" s="14" t="s">
        <v>43</v>
      </c>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5:N15"/>
    <mergeCell ref="B23:M23"/>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212</v>
      </c>
    </row>
    <row r="2" spans="1:14" ht="15.6" x14ac:dyDescent="0.3">
      <c r="A2" s="12" t="s">
        <v>206</v>
      </c>
    </row>
    <row r="3" spans="1:14" ht="15.6" x14ac:dyDescent="0.3">
      <c r="A3" s="12" t="s">
        <v>59</v>
      </c>
    </row>
    <row r="4" spans="1:14" ht="15.6" x14ac:dyDescent="0.3">
      <c r="A4" s="12" t="s">
        <v>33</v>
      </c>
    </row>
    <row r="5" spans="1:14" x14ac:dyDescent="0.3">
      <c r="A5" s="16" t="str">
        <f>HYPERLINK("#'Table of contents'!A98",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74</v>
      </c>
      <c r="B8" s="1">
        <v>70</v>
      </c>
      <c r="C8" s="1">
        <v>78</v>
      </c>
      <c r="D8" s="1">
        <v>81</v>
      </c>
      <c r="E8" s="1">
        <v>79</v>
      </c>
      <c r="F8" s="1">
        <v>65</v>
      </c>
      <c r="G8" s="1">
        <v>66</v>
      </c>
      <c r="H8" s="1">
        <v>57</v>
      </c>
      <c r="I8" s="1">
        <v>55</v>
      </c>
      <c r="J8" s="1">
        <v>52</v>
      </c>
      <c r="K8" s="1">
        <v>32</v>
      </c>
      <c r="L8" s="1">
        <v>30</v>
      </c>
      <c r="M8" s="1">
        <v>42</v>
      </c>
      <c r="N8" s="1">
        <v>44</v>
      </c>
    </row>
    <row r="9" spans="1:14" x14ac:dyDescent="0.3">
      <c r="A9" s="7" t="s">
        <v>75</v>
      </c>
      <c r="B9" s="1">
        <v>519</v>
      </c>
      <c r="C9" s="1">
        <v>525</v>
      </c>
      <c r="D9" s="1">
        <v>531</v>
      </c>
      <c r="E9" s="1">
        <v>590</v>
      </c>
      <c r="F9" s="1">
        <v>642</v>
      </c>
      <c r="G9" s="1">
        <v>666</v>
      </c>
      <c r="H9" s="1">
        <v>738</v>
      </c>
      <c r="I9" s="1">
        <v>774</v>
      </c>
      <c r="J9" s="1">
        <v>811</v>
      </c>
      <c r="K9" s="1">
        <v>833</v>
      </c>
      <c r="L9" s="1">
        <v>876</v>
      </c>
      <c r="M9" s="1">
        <v>922</v>
      </c>
      <c r="N9" s="1">
        <v>900</v>
      </c>
    </row>
    <row r="10" spans="1:14" x14ac:dyDescent="0.3">
      <c r="A10" s="7" t="s">
        <v>76</v>
      </c>
      <c r="B10" s="1">
        <v>45</v>
      </c>
      <c r="C10" s="1">
        <v>45</v>
      </c>
      <c r="D10" s="1">
        <v>48</v>
      </c>
      <c r="E10" s="1">
        <v>49</v>
      </c>
      <c r="F10" s="1">
        <v>64</v>
      </c>
      <c r="G10" s="1">
        <v>83</v>
      </c>
      <c r="H10" s="1">
        <v>95</v>
      </c>
      <c r="I10" s="1">
        <v>108</v>
      </c>
      <c r="J10" s="1">
        <v>111</v>
      </c>
      <c r="K10" s="1">
        <v>113</v>
      </c>
      <c r="L10" s="1">
        <v>112</v>
      </c>
      <c r="M10" s="1">
        <v>112</v>
      </c>
      <c r="N10" s="1">
        <v>118</v>
      </c>
    </row>
    <row r="11" spans="1:14" x14ac:dyDescent="0.3">
      <c r="A11" s="7" t="s">
        <v>77</v>
      </c>
      <c r="B11" s="1">
        <v>2</v>
      </c>
      <c r="C11" s="1">
        <v>4</v>
      </c>
      <c r="D11" s="1">
        <v>4</v>
      </c>
      <c r="E11" s="1">
        <v>2</v>
      </c>
      <c r="F11" s="1">
        <v>2</v>
      </c>
      <c r="G11" s="1">
        <v>4</v>
      </c>
      <c r="H11" s="1">
        <v>5</v>
      </c>
      <c r="I11" s="1">
        <v>6</v>
      </c>
      <c r="J11" s="1">
        <v>5</v>
      </c>
      <c r="K11" s="1">
        <v>3</v>
      </c>
      <c r="L11" s="1">
        <v>8</v>
      </c>
      <c r="M11" s="1">
        <v>13</v>
      </c>
      <c r="N11" s="1">
        <v>8</v>
      </c>
    </row>
    <row r="12" spans="1:14" x14ac:dyDescent="0.3">
      <c r="A12" s="7" t="s">
        <v>78</v>
      </c>
      <c r="B12" s="1">
        <v>507</v>
      </c>
      <c r="C12" s="1">
        <v>393</v>
      </c>
      <c r="D12" s="1">
        <v>343</v>
      </c>
      <c r="E12" s="1">
        <v>297</v>
      </c>
      <c r="F12" s="1">
        <v>245</v>
      </c>
      <c r="G12" s="1">
        <v>200</v>
      </c>
      <c r="H12" s="1">
        <v>182</v>
      </c>
      <c r="I12" s="1">
        <v>188</v>
      </c>
      <c r="J12" s="1">
        <v>217</v>
      </c>
      <c r="K12" s="1">
        <v>285</v>
      </c>
      <c r="L12" s="1">
        <v>357</v>
      </c>
      <c r="M12" s="1">
        <v>473</v>
      </c>
      <c r="N12" s="1">
        <v>550</v>
      </c>
    </row>
    <row r="13" spans="1:14" x14ac:dyDescent="0.3">
      <c r="A13" s="7" t="s">
        <v>79</v>
      </c>
      <c r="B13" s="1">
        <v>214</v>
      </c>
      <c r="C13" s="1">
        <v>199</v>
      </c>
      <c r="D13" s="1">
        <v>197</v>
      </c>
      <c r="E13" s="1">
        <v>208</v>
      </c>
      <c r="F13" s="1">
        <v>227</v>
      </c>
      <c r="G13" s="1">
        <v>206</v>
      </c>
      <c r="H13" s="1">
        <v>184</v>
      </c>
      <c r="I13" s="1">
        <v>181</v>
      </c>
      <c r="J13" s="1">
        <v>175</v>
      </c>
      <c r="K13" s="1">
        <v>187</v>
      </c>
      <c r="L13" s="1">
        <v>197</v>
      </c>
      <c r="M13" s="1">
        <v>212</v>
      </c>
      <c r="N13" s="1">
        <v>214</v>
      </c>
    </row>
    <row r="14" spans="1:14" x14ac:dyDescent="0.3">
      <c r="A14" s="10" t="s">
        <v>16</v>
      </c>
      <c r="B14" s="5">
        <v>1357</v>
      </c>
      <c r="C14" s="5">
        <v>1244</v>
      </c>
      <c r="D14" s="5">
        <v>1204</v>
      </c>
      <c r="E14" s="5">
        <v>1225</v>
      </c>
      <c r="F14" s="5">
        <v>1245</v>
      </c>
      <c r="G14" s="5">
        <v>1225</v>
      </c>
      <c r="H14" s="5">
        <v>1261</v>
      </c>
      <c r="I14" s="5">
        <v>1312</v>
      </c>
      <c r="J14" s="5">
        <v>1371</v>
      </c>
      <c r="K14" s="5">
        <v>1453</v>
      </c>
      <c r="L14" s="5">
        <v>1580</v>
      </c>
      <c r="M14" s="5">
        <v>1774</v>
      </c>
      <c r="N14" s="5">
        <v>1834</v>
      </c>
    </row>
    <row r="15" spans="1:14" x14ac:dyDescent="0.3">
      <c r="A15" s="15"/>
    </row>
    <row r="16" spans="1:14" x14ac:dyDescent="0.3">
      <c r="A16" s="15"/>
    </row>
    <row r="17" spans="1:15" x14ac:dyDescent="0.3">
      <c r="A17" s="15"/>
      <c r="B17" s="17" t="s">
        <v>35</v>
      </c>
      <c r="C17" s="18"/>
      <c r="D17" s="18"/>
      <c r="E17" s="18"/>
      <c r="F17" s="18"/>
      <c r="G17" s="18"/>
      <c r="H17" s="18"/>
      <c r="I17" s="18"/>
      <c r="J17" s="18"/>
      <c r="K17" s="18"/>
      <c r="L17" s="18"/>
      <c r="M17" s="18"/>
      <c r="N17" s="18"/>
    </row>
    <row r="18" spans="1:15" x14ac:dyDescent="0.3">
      <c r="A18" s="9" t="s">
        <v>39</v>
      </c>
      <c r="B18" s="4" t="s">
        <v>0</v>
      </c>
      <c r="C18" s="4" t="s">
        <v>1</v>
      </c>
      <c r="D18" s="4" t="s">
        <v>2</v>
      </c>
      <c r="E18" s="4" t="s">
        <v>3</v>
      </c>
      <c r="F18" s="4" t="s">
        <v>4</v>
      </c>
      <c r="G18" s="4" t="s">
        <v>5</v>
      </c>
      <c r="H18" s="4" t="s">
        <v>6</v>
      </c>
      <c r="I18" s="4" t="s">
        <v>7</v>
      </c>
      <c r="J18" s="4" t="s">
        <v>8</v>
      </c>
      <c r="K18" s="4" t="s">
        <v>9</v>
      </c>
      <c r="L18" s="4" t="s">
        <v>10</v>
      </c>
      <c r="M18" s="4" t="s">
        <v>11</v>
      </c>
      <c r="N18" s="4" t="s">
        <v>12</v>
      </c>
    </row>
    <row r="19" spans="1:15" x14ac:dyDescent="0.3">
      <c r="A19" s="8" t="s">
        <v>74</v>
      </c>
      <c r="B19" s="2">
        <v>0.110410094637224</v>
      </c>
      <c r="C19" s="2">
        <v>0.12037037037037</v>
      </c>
      <c r="D19" s="2">
        <v>0.122727272727273</v>
      </c>
      <c r="E19" s="2">
        <v>0.110027855153203</v>
      </c>
      <c r="F19" s="2">
        <v>8.4306095979247694E-2</v>
      </c>
      <c r="G19" s="2">
        <v>8.0981595092024503E-2</v>
      </c>
      <c r="H19" s="2">
        <v>6.4044943820224701E-2</v>
      </c>
      <c r="I19" s="2">
        <v>5.8697972251867701E-2</v>
      </c>
      <c r="J19" s="2">
        <v>5.3388090349076003E-2</v>
      </c>
      <c r="K19" s="2">
        <v>3.2719836400817999E-2</v>
      </c>
      <c r="L19" s="2">
        <v>2.94695481335953E-2</v>
      </c>
      <c r="M19" s="2">
        <v>3.9033457249070598E-2</v>
      </c>
      <c r="N19" s="2">
        <v>4.1431261770244802E-2</v>
      </c>
    </row>
    <row r="20" spans="1:15" x14ac:dyDescent="0.3">
      <c r="A20" s="8" t="s">
        <v>75</v>
      </c>
      <c r="B20" s="2">
        <v>0.81861198738170304</v>
      </c>
      <c r="C20" s="2">
        <v>0.81018518518518501</v>
      </c>
      <c r="D20" s="2">
        <v>0.80454545454545501</v>
      </c>
      <c r="E20" s="2">
        <v>0.82172701949860705</v>
      </c>
      <c r="F20" s="2">
        <v>0.832684824902724</v>
      </c>
      <c r="G20" s="2">
        <v>0.81717791411042895</v>
      </c>
      <c r="H20" s="2">
        <v>0.82921348314606702</v>
      </c>
      <c r="I20" s="2">
        <v>0.82604055496264694</v>
      </c>
      <c r="J20" s="2">
        <v>0.83264887063655002</v>
      </c>
      <c r="K20" s="2">
        <v>0.85173824130879305</v>
      </c>
      <c r="L20" s="2">
        <v>0.86051080550098202</v>
      </c>
      <c r="M20" s="2">
        <v>0.85687732342007406</v>
      </c>
      <c r="N20" s="2">
        <v>0.84745762711864403</v>
      </c>
    </row>
    <row r="21" spans="1:15" x14ac:dyDescent="0.3">
      <c r="A21" s="8" t="s">
        <v>76</v>
      </c>
      <c r="B21" s="2">
        <v>7.09779179810726E-2</v>
      </c>
      <c r="C21" s="2">
        <v>6.9444444444444406E-2</v>
      </c>
      <c r="D21" s="2">
        <v>7.2727272727272696E-2</v>
      </c>
      <c r="E21" s="2">
        <v>6.8245125348189398E-2</v>
      </c>
      <c r="F21" s="2">
        <v>8.3009079118028503E-2</v>
      </c>
      <c r="G21" s="2">
        <v>0.10184049079754599</v>
      </c>
      <c r="H21" s="2">
        <v>0.106741573033708</v>
      </c>
      <c r="I21" s="2">
        <v>0.115261472785486</v>
      </c>
      <c r="J21" s="2">
        <v>0.113963039014374</v>
      </c>
      <c r="K21" s="2">
        <v>0.115541922290389</v>
      </c>
      <c r="L21" s="2">
        <v>0.110019646365422</v>
      </c>
      <c r="M21" s="2">
        <v>0.10408921933085501</v>
      </c>
      <c r="N21" s="2">
        <v>0.11111111111111099</v>
      </c>
    </row>
    <row r="22" spans="1:15" x14ac:dyDescent="0.3">
      <c r="A22" s="8" t="s">
        <v>77</v>
      </c>
      <c r="B22" s="2">
        <v>2.7662517289073298E-3</v>
      </c>
      <c r="C22" s="2">
        <v>6.7114093959731499E-3</v>
      </c>
      <c r="D22" s="2">
        <v>7.3529411764705899E-3</v>
      </c>
      <c r="E22" s="2">
        <v>3.94477317554241E-3</v>
      </c>
      <c r="F22" s="2">
        <v>4.2194092827004199E-3</v>
      </c>
      <c r="G22" s="2">
        <v>9.7560975609756097E-3</v>
      </c>
      <c r="H22" s="2">
        <v>1.3477088948787099E-2</v>
      </c>
      <c r="I22" s="2">
        <v>1.6E-2</v>
      </c>
      <c r="J22" s="2">
        <v>1.2594458438287199E-2</v>
      </c>
      <c r="K22" s="2">
        <v>6.3157894736842104E-3</v>
      </c>
      <c r="L22" s="2">
        <v>1.42348754448399E-2</v>
      </c>
      <c r="M22" s="2">
        <v>1.86246418338109E-2</v>
      </c>
      <c r="N22" s="2">
        <v>1.03626943005181E-2</v>
      </c>
    </row>
    <row r="23" spans="1:15" x14ac:dyDescent="0.3">
      <c r="A23" s="8" t="s">
        <v>78</v>
      </c>
      <c r="B23" s="2">
        <v>0.70124481327800803</v>
      </c>
      <c r="C23" s="2">
        <v>0.65939597315436205</v>
      </c>
      <c r="D23" s="2">
        <v>0.63051470588235303</v>
      </c>
      <c r="E23" s="2">
        <v>0.585798816568047</v>
      </c>
      <c r="F23" s="2">
        <v>0.51687763713080204</v>
      </c>
      <c r="G23" s="2">
        <v>0.48780487804877998</v>
      </c>
      <c r="H23" s="2">
        <v>0.490566037735849</v>
      </c>
      <c r="I23" s="2">
        <v>0.50133333333333296</v>
      </c>
      <c r="J23" s="2">
        <v>0.54659949622166204</v>
      </c>
      <c r="K23" s="2">
        <v>0.6</v>
      </c>
      <c r="L23" s="2">
        <v>0.63523131672597899</v>
      </c>
      <c r="M23" s="2">
        <v>0.67765042979942702</v>
      </c>
      <c r="N23" s="2">
        <v>0.71243523316062196</v>
      </c>
    </row>
    <row r="24" spans="1:15" x14ac:dyDescent="0.3">
      <c r="A24" s="8" t="s">
        <v>79</v>
      </c>
      <c r="B24" s="2">
        <v>0.29598893499308399</v>
      </c>
      <c r="C24" s="2">
        <v>0.33389261744966398</v>
      </c>
      <c r="D24" s="2">
        <v>0.36213235294117602</v>
      </c>
      <c r="E24" s="2">
        <v>0.41025641025641002</v>
      </c>
      <c r="F24" s="2">
        <v>0.47890295358649798</v>
      </c>
      <c r="G24" s="2">
        <v>0.50243902439024402</v>
      </c>
      <c r="H24" s="2">
        <v>0.49595687331536398</v>
      </c>
      <c r="I24" s="2">
        <v>0.48266666666666702</v>
      </c>
      <c r="J24" s="2">
        <v>0.44080604534005002</v>
      </c>
      <c r="K24" s="2">
        <v>0.39368421052631603</v>
      </c>
      <c r="L24" s="2">
        <v>0.35053380782918098</v>
      </c>
      <c r="M24" s="2">
        <v>0.30372492836676201</v>
      </c>
      <c r="N24" s="2">
        <v>0.27720207253885998</v>
      </c>
    </row>
    <row r="25" spans="1:15" x14ac:dyDescent="0.3">
      <c r="A25" s="15"/>
    </row>
    <row r="26" spans="1:15" x14ac:dyDescent="0.3">
      <c r="A26" s="15"/>
    </row>
    <row r="27" spans="1:15" x14ac:dyDescent="0.3">
      <c r="A27" s="15"/>
      <c r="B27" s="17" t="s">
        <v>36</v>
      </c>
      <c r="C27" s="17"/>
      <c r="D27" s="17"/>
      <c r="E27" s="17"/>
      <c r="F27" s="17"/>
      <c r="G27" s="17"/>
      <c r="H27" s="17"/>
      <c r="I27" s="17"/>
      <c r="J27" s="17"/>
      <c r="K27" s="17"/>
      <c r="L27" s="17"/>
      <c r="M27" s="17"/>
      <c r="N27" s="6" t="s">
        <v>37</v>
      </c>
      <c r="O27" s="6" t="s">
        <v>38</v>
      </c>
    </row>
    <row r="28" spans="1:15" x14ac:dyDescent="0.3">
      <c r="A28" s="9" t="s">
        <v>39</v>
      </c>
      <c r="B28" s="4" t="s">
        <v>17</v>
      </c>
      <c r="C28" s="4" t="s">
        <v>18</v>
      </c>
      <c r="D28" s="4" t="s">
        <v>19</v>
      </c>
      <c r="E28" s="4" t="s">
        <v>20</v>
      </c>
      <c r="F28" s="4" t="s">
        <v>21</v>
      </c>
      <c r="G28" s="4" t="s">
        <v>22</v>
      </c>
      <c r="H28" s="4" t="s">
        <v>23</v>
      </c>
      <c r="I28" s="4" t="s">
        <v>24</v>
      </c>
      <c r="J28" s="4" t="s">
        <v>25</v>
      </c>
      <c r="K28" s="4" t="s">
        <v>26</v>
      </c>
      <c r="L28" s="4" t="s">
        <v>27</v>
      </c>
      <c r="M28" s="4" t="s">
        <v>28</v>
      </c>
      <c r="N28" s="4" t="s">
        <v>29</v>
      </c>
      <c r="O28" s="4" t="s">
        <v>30</v>
      </c>
    </row>
    <row r="29" spans="1:15" x14ac:dyDescent="0.3">
      <c r="A29" s="8" t="s">
        <v>74</v>
      </c>
      <c r="B29" s="2">
        <v>0.114285714285714</v>
      </c>
      <c r="C29" s="2">
        <v>3.8461538461538498E-2</v>
      </c>
      <c r="D29" s="2">
        <v>-2.4691358024691398E-2</v>
      </c>
      <c r="E29" s="2">
        <v>-0.177215189873418</v>
      </c>
      <c r="F29" s="2">
        <v>1.5384615384615399E-2</v>
      </c>
      <c r="G29" s="2">
        <v>-0.13636363636363599</v>
      </c>
      <c r="H29" s="2">
        <v>-3.5087719298245598E-2</v>
      </c>
      <c r="I29" s="2">
        <v>-5.4545454545454501E-2</v>
      </c>
      <c r="J29" s="2">
        <v>-0.38461538461538503</v>
      </c>
      <c r="K29" s="2">
        <v>-6.25E-2</v>
      </c>
      <c r="L29" s="2">
        <v>0.4</v>
      </c>
      <c r="M29" s="2">
        <v>4.7619047619047603E-2</v>
      </c>
      <c r="N29" s="3">
        <v>-0.15384615384615399</v>
      </c>
      <c r="O29" s="3">
        <v>-0.371428571428571</v>
      </c>
    </row>
    <row r="30" spans="1:15" x14ac:dyDescent="0.3">
      <c r="A30" s="8" t="s">
        <v>75</v>
      </c>
      <c r="B30" s="2">
        <v>1.15606936416185E-2</v>
      </c>
      <c r="C30" s="2">
        <v>1.1428571428571401E-2</v>
      </c>
      <c r="D30" s="2">
        <v>0.11111111111111099</v>
      </c>
      <c r="E30" s="2">
        <v>8.8135593220338995E-2</v>
      </c>
      <c r="F30" s="2">
        <v>3.7383177570093497E-2</v>
      </c>
      <c r="G30" s="2">
        <v>0.108108108108108</v>
      </c>
      <c r="H30" s="2">
        <v>4.8780487804878099E-2</v>
      </c>
      <c r="I30" s="2">
        <v>4.7803617571059401E-2</v>
      </c>
      <c r="J30" s="2">
        <v>2.7127003699136901E-2</v>
      </c>
      <c r="K30" s="2">
        <v>5.1620648259303702E-2</v>
      </c>
      <c r="L30" s="2">
        <v>5.2511415525114201E-2</v>
      </c>
      <c r="M30" s="2">
        <v>-2.3861171366594401E-2</v>
      </c>
      <c r="N30" s="3">
        <v>0.10974106041923599</v>
      </c>
      <c r="O30" s="3">
        <v>0.73410404624277503</v>
      </c>
    </row>
    <row r="31" spans="1:15" x14ac:dyDescent="0.3">
      <c r="A31" s="8" t="s">
        <v>76</v>
      </c>
      <c r="B31" s="2">
        <v>0</v>
      </c>
      <c r="C31" s="2">
        <v>6.6666666666666693E-2</v>
      </c>
      <c r="D31" s="2">
        <v>2.0833333333333301E-2</v>
      </c>
      <c r="E31" s="2">
        <v>0.30612244897959201</v>
      </c>
      <c r="F31" s="2">
        <v>0.296875</v>
      </c>
      <c r="G31" s="2">
        <v>0.14457831325301199</v>
      </c>
      <c r="H31" s="2">
        <v>0.13684210526315799</v>
      </c>
      <c r="I31" s="2">
        <v>2.7777777777777801E-2</v>
      </c>
      <c r="J31" s="2">
        <v>1.8018018018018001E-2</v>
      </c>
      <c r="K31" s="2">
        <v>-8.8495575221238902E-3</v>
      </c>
      <c r="L31" s="2">
        <v>0</v>
      </c>
      <c r="M31" s="2">
        <v>5.3571428571428603E-2</v>
      </c>
      <c r="N31" s="3">
        <v>6.3063063063063099E-2</v>
      </c>
      <c r="O31" s="3">
        <v>1.62222222222222</v>
      </c>
    </row>
    <row r="32" spans="1:15" x14ac:dyDescent="0.3">
      <c r="A32" s="8" t="s">
        <v>77</v>
      </c>
      <c r="B32" s="2">
        <v>1</v>
      </c>
      <c r="C32" s="2">
        <v>0</v>
      </c>
      <c r="D32" s="2">
        <v>-0.5</v>
      </c>
      <c r="E32" s="2">
        <v>0</v>
      </c>
      <c r="F32" s="2">
        <v>1</v>
      </c>
      <c r="G32" s="2">
        <v>0.25</v>
      </c>
      <c r="H32" s="2">
        <v>0.2</v>
      </c>
      <c r="I32" s="2">
        <v>-0.16666666666666699</v>
      </c>
      <c r="J32" s="2">
        <v>-0.4</v>
      </c>
      <c r="K32" s="2">
        <v>1.6666666666666701</v>
      </c>
      <c r="L32" s="2">
        <v>0.625</v>
      </c>
      <c r="M32" s="2">
        <v>-0.38461538461538503</v>
      </c>
      <c r="N32" s="3">
        <v>0.6</v>
      </c>
      <c r="O32" s="3">
        <v>3</v>
      </c>
    </row>
    <row r="33" spans="1:15" x14ac:dyDescent="0.3">
      <c r="A33" s="8" t="s">
        <v>78</v>
      </c>
      <c r="B33" s="2">
        <v>-0.224852071005917</v>
      </c>
      <c r="C33" s="2">
        <v>-0.127226463104326</v>
      </c>
      <c r="D33" s="2">
        <v>-0.134110787172012</v>
      </c>
      <c r="E33" s="2">
        <v>-0.17508417508417501</v>
      </c>
      <c r="F33" s="2">
        <v>-0.183673469387755</v>
      </c>
      <c r="G33" s="2">
        <v>-0.09</v>
      </c>
      <c r="H33" s="2">
        <v>3.2967032967033003E-2</v>
      </c>
      <c r="I33" s="2">
        <v>0.154255319148936</v>
      </c>
      <c r="J33" s="2">
        <v>0.31336405529953898</v>
      </c>
      <c r="K33" s="2">
        <v>0.25263157894736799</v>
      </c>
      <c r="L33" s="2">
        <v>0.32492997198879597</v>
      </c>
      <c r="M33" s="2">
        <v>0.162790697674419</v>
      </c>
      <c r="N33" s="3">
        <v>1.5345622119815701</v>
      </c>
      <c r="O33" s="3">
        <v>8.4812623274161697E-2</v>
      </c>
    </row>
    <row r="34" spans="1:15" x14ac:dyDescent="0.3">
      <c r="A34" s="8" t="s">
        <v>79</v>
      </c>
      <c r="B34" s="2">
        <v>-7.00934579439252E-2</v>
      </c>
      <c r="C34" s="2">
        <v>-1.00502512562814E-2</v>
      </c>
      <c r="D34" s="2">
        <v>5.5837563451776699E-2</v>
      </c>
      <c r="E34" s="2">
        <v>9.1346153846153799E-2</v>
      </c>
      <c r="F34" s="2">
        <v>-9.2511013215859E-2</v>
      </c>
      <c r="G34" s="2">
        <v>-0.106796116504854</v>
      </c>
      <c r="H34" s="2">
        <v>-1.6304347826087001E-2</v>
      </c>
      <c r="I34" s="2">
        <v>-3.3149171270718203E-2</v>
      </c>
      <c r="J34" s="2">
        <v>6.8571428571428603E-2</v>
      </c>
      <c r="K34" s="2">
        <v>5.3475935828876997E-2</v>
      </c>
      <c r="L34" s="2">
        <v>7.6142131979695396E-2</v>
      </c>
      <c r="M34" s="2">
        <v>9.4339622641509396E-3</v>
      </c>
      <c r="N34" s="3">
        <v>0.222857142857143</v>
      </c>
      <c r="O34" s="3">
        <v>0</v>
      </c>
    </row>
    <row r="35" spans="1:15" x14ac:dyDescent="0.3">
      <c r="A35" s="11" t="s">
        <v>16</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8.7405368203716402E-2</v>
      </c>
      <c r="L35" s="3">
        <v>0.122784810126582</v>
      </c>
      <c r="M35" s="3">
        <v>3.38218714768884E-2</v>
      </c>
      <c r="N35" s="3">
        <v>0.33770970094821301</v>
      </c>
      <c r="O35" s="3">
        <v>0.351510685335298</v>
      </c>
    </row>
    <row r="36" spans="1:15" x14ac:dyDescent="0.3">
      <c r="A36" s="15"/>
    </row>
    <row r="37" spans="1:15" x14ac:dyDescent="0.3">
      <c r="A37" s="13" t="s">
        <v>40</v>
      </c>
    </row>
    <row r="38" spans="1:15" x14ac:dyDescent="0.3">
      <c r="A38" s="14" t="s">
        <v>41</v>
      </c>
    </row>
    <row r="39" spans="1:15" x14ac:dyDescent="0.3">
      <c r="A39" s="14" t="s">
        <v>346</v>
      </c>
    </row>
    <row r="40" spans="1:15" x14ac:dyDescent="0.3">
      <c r="A40" s="14" t="s">
        <v>42</v>
      </c>
    </row>
    <row r="41" spans="1:15" x14ac:dyDescent="0.3">
      <c r="A41" s="14" t="s">
        <v>81</v>
      </c>
    </row>
    <row r="42" spans="1:15" x14ac:dyDescent="0.3">
      <c r="A42" s="14" t="s">
        <v>43</v>
      </c>
    </row>
    <row r="43" spans="1:15" x14ac:dyDescent="0.3">
      <c r="A43" s="15"/>
    </row>
    <row r="44" spans="1:15" x14ac:dyDescent="0.3">
      <c r="A44" s="15"/>
    </row>
    <row r="45" spans="1:15" x14ac:dyDescent="0.3">
      <c r="A45" s="15"/>
    </row>
    <row r="46" spans="1:15" x14ac:dyDescent="0.3">
      <c r="A46" s="15"/>
    </row>
    <row r="47" spans="1:15" x14ac:dyDescent="0.3">
      <c r="A47" s="15"/>
    </row>
    <row r="48" spans="1:15"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17:N17"/>
    <mergeCell ref="B27:M27"/>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O400"/>
  <sheetViews>
    <sheetView showGridLines="0" zoomScaleNormal="100" workbookViewId="0">
      <selection activeCell="B2" sqref="B2"/>
    </sheetView>
  </sheetViews>
  <sheetFormatPr defaultColWidth="11.5546875" defaultRowHeight="13.8" x14ac:dyDescent="0.3"/>
  <cols>
    <col min="1" max="1" width="30.6640625" customWidth="1"/>
    <col min="2" max="14" width="10.5546875" customWidth="1"/>
  </cols>
  <sheetData>
    <row r="1" spans="1:14" ht="15.6" x14ac:dyDescent="0.3">
      <c r="A1" s="12" t="s">
        <v>213</v>
      </c>
    </row>
    <row r="2" spans="1:14" ht="15.6" x14ac:dyDescent="0.3">
      <c r="A2" s="12" t="s">
        <v>206</v>
      </c>
    </row>
    <row r="3" spans="1:14" ht="15.6" x14ac:dyDescent="0.3">
      <c r="A3" s="12" t="s">
        <v>59</v>
      </c>
    </row>
    <row r="4" spans="1:14" ht="15.6" x14ac:dyDescent="0.3">
      <c r="A4" s="12" t="s">
        <v>55</v>
      </c>
    </row>
    <row r="5" spans="1:14" x14ac:dyDescent="0.3">
      <c r="A5" s="16" t="str">
        <f>HYPERLINK("#'Table of contents'!A99", "Back to contents")</f>
        <v>Back to contents</v>
      </c>
    </row>
    <row r="6" spans="1:14" x14ac:dyDescent="0.3">
      <c r="A6" s="15"/>
      <c r="B6" s="17" t="s">
        <v>34</v>
      </c>
      <c r="C6" s="18"/>
      <c r="D6" s="18"/>
      <c r="E6" s="18"/>
      <c r="F6" s="18"/>
      <c r="G6" s="18"/>
      <c r="H6" s="18"/>
      <c r="I6" s="18"/>
      <c r="J6" s="18"/>
      <c r="K6" s="18"/>
      <c r="L6" s="18"/>
      <c r="M6" s="18"/>
      <c r="N6" s="18"/>
    </row>
    <row r="7" spans="1:14" x14ac:dyDescent="0.3">
      <c r="A7" s="9" t="s">
        <v>39</v>
      </c>
      <c r="B7" s="4" t="s">
        <v>0</v>
      </c>
      <c r="C7" s="4" t="s">
        <v>1</v>
      </c>
      <c r="D7" s="4" t="s">
        <v>2</v>
      </c>
      <c r="E7" s="4" t="s">
        <v>3</v>
      </c>
      <c r="F7" s="4" t="s">
        <v>4</v>
      </c>
      <c r="G7" s="4" t="s">
        <v>5</v>
      </c>
      <c r="H7" s="4" t="s">
        <v>6</v>
      </c>
      <c r="I7" s="4" t="s">
        <v>7</v>
      </c>
      <c r="J7" s="4" t="s">
        <v>8</v>
      </c>
      <c r="K7" s="4" t="s">
        <v>9</v>
      </c>
      <c r="L7" s="4" t="s">
        <v>10</v>
      </c>
      <c r="M7" s="4" t="s">
        <v>11</v>
      </c>
      <c r="N7" s="4" t="s">
        <v>12</v>
      </c>
    </row>
    <row r="8" spans="1:14" x14ac:dyDescent="0.3">
      <c r="A8" s="7" t="s">
        <v>82</v>
      </c>
      <c r="B8" s="1">
        <v>111</v>
      </c>
      <c r="C8" s="1">
        <v>108</v>
      </c>
      <c r="D8" s="1">
        <v>110</v>
      </c>
      <c r="E8" s="1">
        <v>132</v>
      </c>
      <c r="F8" s="1">
        <v>135</v>
      </c>
      <c r="G8" s="1">
        <v>148</v>
      </c>
      <c r="H8" s="1">
        <v>162</v>
      </c>
      <c r="I8" s="1">
        <v>164</v>
      </c>
      <c r="J8" s="1">
        <v>161</v>
      </c>
      <c r="K8" s="1">
        <v>162</v>
      </c>
      <c r="L8" s="1">
        <v>171</v>
      </c>
      <c r="M8" s="1">
        <v>175</v>
      </c>
      <c r="N8" s="1">
        <v>179</v>
      </c>
    </row>
    <row r="9" spans="1:14" x14ac:dyDescent="0.3">
      <c r="A9" s="7" t="s">
        <v>83</v>
      </c>
      <c r="B9" s="1">
        <v>7</v>
      </c>
      <c r="C9" s="1">
        <v>10</v>
      </c>
      <c r="D9" s="1">
        <v>11</v>
      </c>
      <c r="E9" s="1">
        <v>13</v>
      </c>
      <c r="F9" s="1">
        <v>17</v>
      </c>
      <c r="G9" s="1">
        <v>18</v>
      </c>
      <c r="H9" s="1">
        <v>22</v>
      </c>
      <c r="I9" s="1">
        <v>21</v>
      </c>
      <c r="J9" s="1">
        <v>23</v>
      </c>
      <c r="K9" s="1">
        <v>16</v>
      </c>
      <c r="L9" s="1">
        <v>17</v>
      </c>
      <c r="M9" s="1">
        <v>21</v>
      </c>
      <c r="N9" s="1">
        <v>27</v>
      </c>
    </row>
    <row r="10" spans="1:14" x14ac:dyDescent="0.3">
      <c r="A10" s="7" t="s">
        <v>84</v>
      </c>
      <c r="B10" s="1">
        <v>23</v>
      </c>
      <c r="C10" s="1">
        <v>23</v>
      </c>
      <c r="D10" s="1">
        <v>25</v>
      </c>
      <c r="E10" s="1">
        <v>31</v>
      </c>
      <c r="F10" s="1">
        <v>32</v>
      </c>
      <c r="G10" s="1">
        <v>32</v>
      </c>
      <c r="H10" s="1">
        <v>35</v>
      </c>
      <c r="I10" s="1">
        <v>30</v>
      </c>
      <c r="J10" s="1">
        <v>30</v>
      </c>
      <c r="K10" s="1">
        <v>33</v>
      </c>
      <c r="L10" s="1">
        <v>38</v>
      </c>
      <c r="M10" s="1">
        <v>50</v>
      </c>
      <c r="N10" s="1">
        <v>49</v>
      </c>
    </row>
    <row r="11" spans="1:14" x14ac:dyDescent="0.3">
      <c r="A11" s="7" t="s">
        <v>85</v>
      </c>
      <c r="B11" s="1">
        <v>431</v>
      </c>
      <c r="C11" s="1">
        <v>455</v>
      </c>
      <c r="D11" s="1">
        <v>467</v>
      </c>
      <c r="E11" s="1">
        <v>494</v>
      </c>
      <c r="F11" s="1">
        <v>544</v>
      </c>
      <c r="G11" s="1">
        <v>572</v>
      </c>
      <c r="H11" s="1">
        <v>613</v>
      </c>
      <c r="I11" s="1">
        <v>656</v>
      </c>
      <c r="J11" s="1">
        <v>699</v>
      </c>
      <c r="K11" s="1">
        <v>702</v>
      </c>
      <c r="L11" s="1">
        <v>739</v>
      </c>
      <c r="M11" s="1">
        <v>775</v>
      </c>
      <c r="N11" s="1">
        <v>758</v>
      </c>
    </row>
    <row r="12" spans="1:14" x14ac:dyDescent="0.3">
      <c r="A12" s="7" t="s">
        <v>86</v>
      </c>
      <c r="B12" s="1">
        <v>13</v>
      </c>
      <c r="C12" s="1">
        <v>13</v>
      </c>
      <c r="D12" s="1">
        <v>15</v>
      </c>
      <c r="E12" s="1">
        <v>14</v>
      </c>
      <c r="F12" s="1">
        <v>14</v>
      </c>
      <c r="G12" s="1">
        <v>15</v>
      </c>
      <c r="H12" s="1">
        <v>14</v>
      </c>
      <c r="I12" s="1">
        <v>17</v>
      </c>
      <c r="J12" s="1">
        <v>16</v>
      </c>
      <c r="K12" s="1">
        <v>19</v>
      </c>
      <c r="L12" s="1">
        <v>21</v>
      </c>
      <c r="M12" s="1">
        <v>19</v>
      </c>
      <c r="N12" s="1">
        <v>17</v>
      </c>
    </row>
    <row r="13" spans="1:14" x14ac:dyDescent="0.3">
      <c r="A13" s="7" t="s">
        <v>87</v>
      </c>
      <c r="B13" s="1">
        <v>49</v>
      </c>
      <c r="C13" s="1">
        <v>39</v>
      </c>
      <c r="D13" s="1">
        <v>32</v>
      </c>
      <c r="E13" s="1">
        <v>34</v>
      </c>
      <c r="F13" s="1">
        <v>29</v>
      </c>
      <c r="G13" s="1">
        <v>30</v>
      </c>
      <c r="H13" s="1">
        <v>44</v>
      </c>
      <c r="I13" s="1">
        <v>49</v>
      </c>
      <c r="J13" s="1">
        <v>45</v>
      </c>
      <c r="K13" s="1">
        <v>46</v>
      </c>
      <c r="L13" s="1">
        <v>32</v>
      </c>
      <c r="M13" s="1">
        <v>36</v>
      </c>
      <c r="N13" s="1">
        <v>32</v>
      </c>
    </row>
    <row r="14" spans="1:14" x14ac:dyDescent="0.3">
      <c r="A14" s="7" t="s">
        <v>88</v>
      </c>
      <c r="B14" s="1">
        <v>451</v>
      </c>
      <c r="C14" s="1">
        <v>337</v>
      </c>
      <c r="D14" s="1">
        <v>305</v>
      </c>
      <c r="E14" s="1">
        <v>286</v>
      </c>
      <c r="F14" s="1">
        <v>268</v>
      </c>
      <c r="G14" s="1">
        <v>224</v>
      </c>
      <c r="H14" s="1">
        <v>202</v>
      </c>
      <c r="I14" s="1">
        <v>201</v>
      </c>
      <c r="J14" s="1">
        <v>215</v>
      </c>
      <c r="K14" s="1">
        <v>252</v>
      </c>
      <c r="L14" s="1">
        <v>288</v>
      </c>
      <c r="M14" s="1">
        <v>347</v>
      </c>
      <c r="N14" s="1">
        <v>341</v>
      </c>
    </row>
    <row r="15" spans="1:14" x14ac:dyDescent="0.3">
      <c r="A15" s="7" t="s">
        <v>89</v>
      </c>
      <c r="B15" s="1">
        <v>68</v>
      </c>
      <c r="C15" s="1">
        <v>66</v>
      </c>
      <c r="D15" s="1">
        <v>53</v>
      </c>
      <c r="E15" s="1">
        <v>57</v>
      </c>
      <c r="F15" s="1">
        <v>58</v>
      </c>
      <c r="G15" s="1">
        <v>53</v>
      </c>
      <c r="H15" s="1">
        <v>41</v>
      </c>
      <c r="I15" s="1">
        <v>38</v>
      </c>
      <c r="J15" s="1">
        <v>47</v>
      </c>
      <c r="K15" s="1">
        <v>70</v>
      </c>
      <c r="L15" s="1">
        <v>102</v>
      </c>
      <c r="M15" s="1">
        <v>143</v>
      </c>
      <c r="N15" s="1">
        <v>193</v>
      </c>
    </row>
    <row r="16" spans="1:14" x14ac:dyDescent="0.3">
      <c r="A16" s="7" t="s">
        <v>90</v>
      </c>
      <c r="B16" s="1">
        <v>15</v>
      </c>
      <c r="C16" s="1">
        <v>9</v>
      </c>
      <c r="D16" s="1">
        <v>7</v>
      </c>
      <c r="E16" s="1">
        <v>6</v>
      </c>
      <c r="F16" s="1">
        <v>5</v>
      </c>
      <c r="G16" s="1">
        <v>5</v>
      </c>
      <c r="H16" s="1">
        <v>5</v>
      </c>
      <c r="I16" s="1">
        <v>10</v>
      </c>
      <c r="J16" s="1">
        <v>9</v>
      </c>
      <c r="K16" s="1">
        <v>10</v>
      </c>
      <c r="L16" s="1">
        <v>8</v>
      </c>
      <c r="M16" s="1">
        <v>12</v>
      </c>
      <c r="N16" s="1">
        <v>15</v>
      </c>
    </row>
    <row r="17" spans="1:14" x14ac:dyDescent="0.3">
      <c r="A17" s="7" t="s">
        <v>91</v>
      </c>
      <c r="B17" s="1">
        <v>113</v>
      </c>
      <c r="C17" s="1">
        <v>111</v>
      </c>
      <c r="D17" s="1">
        <v>113</v>
      </c>
      <c r="E17" s="1">
        <v>104</v>
      </c>
      <c r="F17" s="1">
        <v>91</v>
      </c>
      <c r="G17" s="1">
        <v>87</v>
      </c>
      <c r="H17" s="1">
        <v>90</v>
      </c>
      <c r="I17" s="1">
        <v>87</v>
      </c>
      <c r="J17" s="1">
        <v>83</v>
      </c>
      <c r="K17" s="1">
        <v>77</v>
      </c>
      <c r="L17" s="1">
        <v>86</v>
      </c>
      <c r="M17" s="1">
        <v>88</v>
      </c>
      <c r="N17" s="1">
        <v>91</v>
      </c>
    </row>
    <row r="18" spans="1:14" x14ac:dyDescent="0.3">
      <c r="A18" s="7" t="s">
        <v>92</v>
      </c>
      <c r="B18" s="1">
        <v>19</v>
      </c>
      <c r="C18" s="1">
        <v>26</v>
      </c>
      <c r="D18" s="1">
        <v>23</v>
      </c>
      <c r="E18" s="1">
        <v>22</v>
      </c>
      <c r="F18" s="1">
        <v>21</v>
      </c>
      <c r="G18" s="1">
        <v>19</v>
      </c>
      <c r="H18" s="1">
        <v>19</v>
      </c>
      <c r="I18" s="1">
        <v>24</v>
      </c>
      <c r="J18" s="1">
        <v>23</v>
      </c>
      <c r="K18" s="1">
        <v>45</v>
      </c>
      <c r="L18" s="1">
        <v>61</v>
      </c>
      <c r="M18" s="1">
        <v>87</v>
      </c>
      <c r="N18" s="1">
        <v>108</v>
      </c>
    </row>
    <row r="19" spans="1:14" x14ac:dyDescent="0.3">
      <c r="A19" s="7" t="s">
        <v>93</v>
      </c>
      <c r="B19" s="1">
        <v>57</v>
      </c>
      <c r="C19" s="1">
        <v>47</v>
      </c>
      <c r="D19" s="1">
        <v>43</v>
      </c>
      <c r="E19" s="1">
        <v>32</v>
      </c>
      <c r="F19" s="1">
        <v>31</v>
      </c>
      <c r="G19" s="1">
        <v>22</v>
      </c>
      <c r="H19" s="1">
        <v>14</v>
      </c>
      <c r="I19" s="1">
        <v>15</v>
      </c>
      <c r="J19" s="1">
        <v>20</v>
      </c>
      <c r="K19" s="1">
        <v>21</v>
      </c>
      <c r="L19" s="1">
        <v>17</v>
      </c>
      <c r="M19" s="1">
        <v>21</v>
      </c>
      <c r="N19" s="1">
        <v>24</v>
      </c>
    </row>
    <row r="20" spans="1:14" x14ac:dyDescent="0.3">
      <c r="A20" s="10" t="s">
        <v>16</v>
      </c>
      <c r="B20" s="5">
        <v>1357</v>
      </c>
      <c r="C20" s="5">
        <v>1244</v>
      </c>
      <c r="D20" s="5">
        <v>1204</v>
      </c>
      <c r="E20" s="5">
        <v>1225</v>
      </c>
      <c r="F20" s="5">
        <v>1245</v>
      </c>
      <c r="G20" s="5">
        <v>1225</v>
      </c>
      <c r="H20" s="5">
        <v>1261</v>
      </c>
      <c r="I20" s="5">
        <v>1312</v>
      </c>
      <c r="J20" s="5">
        <v>1371</v>
      </c>
      <c r="K20" s="5">
        <v>1453</v>
      </c>
      <c r="L20" s="5">
        <v>1580</v>
      </c>
      <c r="M20" s="5">
        <v>1774</v>
      </c>
      <c r="N20" s="5">
        <v>1834</v>
      </c>
    </row>
    <row r="21" spans="1:14" x14ac:dyDescent="0.3">
      <c r="A21" s="15"/>
    </row>
    <row r="22" spans="1:14" x14ac:dyDescent="0.3">
      <c r="A22" s="15"/>
    </row>
    <row r="23" spans="1:14" x14ac:dyDescent="0.3">
      <c r="A23" s="15"/>
      <c r="B23" s="17" t="s">
        <v>35</v>
      </c>
      <c r="C23" s="18"/>
      <c r="D23" s="18"/>
      <c r="E23" s="18"/>
      <c r="F23" s="18"/>
      <c r="G23" s="18"/>
      <c r="H23" s="18"/>
      <c r="I23" s="18"/>
      <c r="J23" s="18"/>
      <c r="K23" s="18"/>
      <c r="L23" s="18"/>
      <c r="M23" s="18"/>
      <c r="N23" s="18"/>
    </row>
    <row r="24" spans="1:14" x14ac:dyDescent="0.3">
      <c r="A24" s="9" t="s">
        <v>39</v>
      </c>
      <c r="B24" s="4" t="s">
        <v>0</v>
      </c>
      <c r="C24" s="4" t="s">
        <v>1</v>
      </c>
      <c r="D24" s="4" t="s">
        <v>2</v>
      </c>
      <c r="E24" s="4" t="s">
        <v>3</v>
      </c>
      <c r="F24" s="4" t="s">
        <v>4</v>
      </c>
      <c r="G24" s="4" t="s">
        <v>5</v>
      </c>
      <c r="H24" s="4" t="s">
        <v>6</v>
      </c>
      <c r="I24" s="4" t="s">
        <v>7</v>
      </c>
      <c r="J24" s="4" t="s">
        <v>8</v>
      </c>
      <c r="K24" s="4" t="s">
        <v>9</v>
      </c>
      <c r="L24" s="4" t="s">
        <v>10</v>
      </c>
      <c r="M24" s="4" t="s">
        <v>11</v>
      </c>
      <c r="N24" s="4" t="s">
        <v>12</v>
      </c>
    </row>
    <row r="25" spans="1:14" x14ac:dyDescent="0.3">
      <c r="A25" s="8" t="s">
        <v>82</v>
      </c>
      <c r="B25" s="2">
        <v>0.17507886435331199</v>
      </c>
      <c r="C25" s="2">
        <v>0.16666666666666699</v>
      </c>
      <c r="D25" s="2">
        <v>0.16666666666666699</v>
      </c>
      <c r="E25" s="2">
        <v>0.183844011142061</v>
      </c>
      <c r="F25" s="2">
        <v>0.17509727626459101</v>
      </c>
      <c r="G25" s="2">
        <v>0.18159509202453999</v>
      </c>
      <c r="H25" s="2">
        <v>0.182022471910112</v>
      </c>
      <c r="I25" s="2">
        <v>0.17502668089647799</v>
      </c>
      <c r="J25" s="2">
        <v>0.16529774127310101</v>
      </c>
      <c r="K25" s="2">
        <v>0.16564417177914101</v>
      </c>
      <c r="L25" s="2">
        <v>0.16797642436149299</v>
      </c>
      <c r="M25" s="2">
        <v>0.16263940520446099</v>
      </c>
      <c r="N25" s="2">
        <v>0.168549905838041</v>
      </c>
    </row>
    <row r="26" spans="1:14" x14ac:dyDescent="0.3">
      <c r="A26" s="8" t="s">
        <v>83</v>
      </c>
      <c r="B26" s="2">
        <v>1.10410094637224E-2</v>
      </c>
      <c r="C26" s="2">
        <v>1.54320987654321E-2</v>
      </c>
      <c r="D26" s="2">
        <v>1.6666666666666701E-2</v>
      </c>
      <c r="E26" s="2">
        <v>1.8105849582172699E-2</v>
      </c>
      <c r="F26" s="2">
        <v>2.20492866407263E-2</v>
      </c>
      <c r="G26" s="2">
        <v>2.20858895705521E-2</v>
      </c>
      <c r="H26" s="2">
        <v>2.4719101123595499E-2</v>
      </c>
      <c r="I26" s="2">
        <v>2.2411953041622201E-2</v>
      </c>
      <c r="J26" s="2">
        <v>2.3613963039014401E-2</v>
      </c>
      <c r="K26" s="2">
        <v>1.6359918200408999E-2</v>
      </c>
      <c r="L26" s="2">
        <v>1.6699410609037301E-2</v>
      </c>
      <c r="M26" s="2">
        <v>1.9516728624535299E-2</v>
      </c>
      <c r="N26" s="2">
        <v>2.5423728813559299E-2</v>
      </c>
    </row>
    <row r="27" spans="1:14" x14ac:dyDescent="0.3">
      <c r="A27" s="8" t="s">
        <v>84</v>
      </c>
      <c r="B27" s="2">
        <v>3.6277602523659302E-2</v>
      </c>
      <c r="C27" s="2">
        <v>3.5493827160493797E-2</v>
      </c>
      <c r="D27" s="2">
        <v>3.7878787878787901E-2</v>
      </c>
      <c r="E27" s="2">
        <v>4.31754874651811E-2</v>
      </c>
      <c r="F27" s="2">
        <v>4.15045395590143E-2</v>
      </c>
      <c r="G27" s="2">
        <v>3.9263803680981597E-2</v>
      </c>
      <c r="H27" s="2">
        <v>3.9325842696629199E-2</v>
      </c>
      <c r="I27" s="2">
        <v>3.2017075773745997E-2</v>
      </c>
      <c r="J27" s="2">
        <v>3.08008213552361E-2</v>
      </c>
      <c r="K27" s="2">
        <v>3.3742331288343599E-2</v>
      </c>
      <c r="L27" s="2">
        <v>3.7328094302554002E-2</v>
      </c>
      <c r="M27" s="2">
        <v>4.6468401486988803E-2</v>
      </c>
      <c r="N27" s="2">
        <v>4.6139359698681701E-2</v>
      </c>
    </row>
    <row r="28" spans="1:14" x14ac:dyDescent="0.3">
      <c r="A28" s="8" t="s">
        <v>85</v>
      </c>
      <c r="B28" s="2">
        <v>0.67981072555205002</v>
      </c>
      <c r="C28" s="2">
        <v>0.70216049382716095</v>
      </c>
      <c r="D28" s="2">
        <v>0.70757575757575797</v>
      </c>
      <c r="E28" s="2">
        <v>0.68802228412256305</v>
      </c>
      <c r="F28" s="2">
        <v>0.70557717250324303</v>
      </c>
      <c r="G28" s="2">
        <v>0.70184049079754596</v>
      </c>
      <c r="H28" s="2">
        <v>0.68876404494382004</v>
      </c>
      <c r="I28" s="2">
        <v>0.70010672358591297</v>
      </c>
      <c r="J28" s="2">
        <v>0.71765913757700195</v>
      </c>
      <c r="K28" s="2">
        <v>0.71779141104294497</v>
      </c>
      <c r="L28" s="2">
        <v>0.72593320235756398</v>
      </c>
      <c r="M28" s="2">
        <v>0.72026022304832704</v>
      </c>
      <c r="N28" s="2">
        <v>0.71374764595103601</v>
      </c>
    </row>
    <row r="29" spans="1:14" x14ac:dyDescent="0.3">
      <c r="A29" s="8" t="s">
        <v>86</v>
      </c>
      <c r="B29" s="2">
        <v>2.0504731861198701E-2</v>
      </c>
      <c r="C29" s="2">
        <v>2.00617283950617E-2</v>
      </c>
      <c r="D29" s="2">
        <v>2.27272727272727E-2</v>
      </c>
      <c r="E29" s="2">
        <v>1.9498607242339799E-2</v>
      </c>
      <c r="F29" s="2">
        <v>1.8158236057068702E-2</v>
      </c>
      <c r="G29" s="2">
        <v>1.84049079754601E-2</v>
      </c>
      <c r="H29" s="2">
        <v>1.57303370786517E-2</v>
      </c>
      <c r="I29" s="2">
        <v>1.81430096051227E-2</v>
      </c>
      <c r="J29" s="2">
        <v>1.6427104722792601E-2</v>
      </c>
      <c r="K29" s="2">
        <v>1.94274028629857E-2</v>
      </c>
      <c r="L29" s="2">
        <v>2.0628683693516701E-2</v>
      </c>
      <c r="M29" s="2">
        <v>1.7657992565055802E-2</v>
      </c>
      <c r="N29" s="2">
        <v>1.60075329566855E-2</v>
      </c>
    </row>
    <row r="30" spans="1:14" x14ac:dyDescent="0.3">
      <c r="A30" s="8" t="s">
        <v>87</v>
      </c>
      <c r="B30" s="2">
        <v>7.7287066246056801E-2</v>
      </c>
      <c r="C30" s="2">
        <v>6.0185185185185203E-2</v>
      </c>
      <c r="D30" s="2">
        <v>4.8484848484848499E-2</v>
      </c>
      <c r="E30" s="2">
        <v>4.73537604456825E-2</v>
      </c>
      <c r="F30" s="2">
        <v>3.7613488975356699E-2</v>
      </c>
      <c r="G30" s="2">
        <v>3.6809815950920199E-2</v>
      </c>
      <c r="H30" s="2">
        <v>4.9438202247190997E-2</v>
      </c>
      <c r="I30" s="2">
        <v>5.2294557097118499E-2</v>
      </c>
      <c r="J30" s="2">
        <v>4.62012320328542E-2</v>
      </c>
      <c r="K30" s="2">
        <v>4.7034764826175898E-2</v>
      </c>
      <c r="L30" s="2">
        <v>3.1434184675835003E-2</v>
      </c>
      <c r="M30" s="2">
        <v>3.3457249070632002E-2</v>
      </c>
      <c r="N30" s="2">
        <v>3.0131826741996201E-2</v>
      </c>
    </row>
    <row r="31" spans="1:14" x14ac:dyDescent="0.3">
      <c r="A31" s="8" t="s">
        <v>88</v>
      </c>
      <c r="B31" s="2">
        <v>0.62378976486860305</v>
      </c>
      <c r="C31" s="2">
        <v>0.56543624161073802</v>
      </c>
      <c r="D31" s="2">
        <v>0.56066176470588203</v>
      </c>
      <c r="E31" s="2">
        <v>0.56410256410256399</v>
      </c>
      <c r="F31" s="2">
        <v>0.56540084388185696</v>
      </c>
      <c r="G31" s="2">
        <v>0.54634146341463397</v>
      </c>
      <c r="H31" s="2">
        <v>0.54447439353099703</v>
      </c>
      <c r="I31" s="2">
        <v>0.53600000000000003</v>
      </c>
      <c r="J31" s="2">
        <v>0.54156171284634802</v>
      </c>
      <c r="K31" s="2">
        <v>0.53052631578947396</v>
      </c>
      <c r="L31" s="2">
        <v>0.512455516014235</v>
      </c>
      <c r="M31" s="2">
        <v>0.49713467048710602</v>
      </c>
      <c r="N31" s="2">
        <v>0.44170984455958601</v>
      </c>
    </row>
    <row r="32" spans="1:14" x14ac:dyDescent="0.3">
      <c r="A32" s="8" t="s">
        <v>89</v>
      </c>
      <c r="B32" s="2">
        <v>9.4052558782849197E-2</v>
      </c>
      <c r="C32" s="2">
        <v>0.110738255033557</v>
      </c>
      <c r="D32" s="2">
        <v>9.7426470588235295E-2</v>
      </c>
      <c r="E32" s="2">
        <v>0.112426035502959</v>
      </c>
      <c r="F32" s="2">
        <v>0.122362869198312</v>
      </c>
      <c r="G32" s="2">
        <v>0.129268292682927</v>
      </c>
      <c r="H32" s="2">
        <v>0.110512129380054</v>
      </c>
      <c r="I32" s="2">
        <v>0.101333333333333</v>
      </c>
      <c r="J32" s="2">
        <v>0.118387909319899</v>
      </c>
      <c r="K32" s="2">
        <v>0.14736842105263201</v>
      </c>
      <c r="L32" s="2">
        <v>0.18149466192170799</v>
      </c>
      <c r="M32" s="2">
        <v>0.20487106017192</v>
      </c>
      <c r="N32" s="2">
        <v>0.25</v>
      </c>
    </row>
    <row r="33" spans="1:15" x14ac:dyDescent="0.3">
      <c r="A33" s="8" t="s">
        <v>90</v>
      </c>
      <c r="B33" s="2">
        <v>2.0746887966804999E-2</v>
      </c>
      <c r="C33" s="2">
        <v>1.51006711409396E-2</v>
      </c>
      <c r="D33" s="2">
        <v>1.2867647058823499E-2</v>
      </c>
      <c r="E33" s="2">
        <v>1.18343195266272E-2</v>
      </c>
      <c r="F33" s="2">
        <v>1.05485232067511E-2</v>
      </c>
      <c r="G33" s="2">
        <v>1.21951219512195E-2</v>
      </c>
      <c r="H33" s="2">
        <v>1.3477088948787099E-2</v>
      </c>
      <c r="I33" s="2">
        <v>2.66666666666667E-2</v>
      </c>
      <c r="J33" s="2">
        <v>2.2670025188916899E-2</v>
      </c>
      <c r="K33" s="2">
        <v>2.1052631578947399E-2</v>
      </c>
      <c r="L33" s="2">
        <v>1.42348754448399E-2</v>
      </c>
      <c r="M33" s="2">
        <v>1.7191977077363901E-2</v>
      </c>
      <c r="N33" s="2">
        <v>1.9430051813471499E-2</v>
      </c>
    </row>
    <row r="34" spans="1:15" x14ac:dyDescent="0.3">
      <c r="A34" s="8" t="s">
        <v>91</v>
      </c>
      <c r="B34" s="2">
        <v>0.15629322268326401</v>
      </c>
      <c r="C34" s="2">
        <v>0.18624161073825499</v>
      </c>
      <c r="D34" s="2">
        <v>0.20772058823529399</v>
      </c>
      <c r="E34" s="2">
        <v>0.20512820512820501</v>
      </c>
      <c r="F34" s="2">
        <v>0.19198312236286899</v>
      </c>
      <c r="G34" s="2">
        <v>0.21219512195122001</v>
      </c>
      <c r="H34" s="2">
        <v>0.24258760107816699</v>
      </c>
      <c r="I34" s="2">
        <v>0.23200000000000001</v>
      </c>
      <c r="J34" s="2">
        <v>0.209068010075567</v>
      </c>
      <c r="K34" s="2">
        <v>0.162105263157895</v>
      </c>
      <c r="L34" s="2">
        <v>0.153024911032028</v>
      </c>
      <c r="M34" s="2">
        <v>0.12607449856733499</v>
      </c>
      <c r="N34" s="2">
        <v>0.11787564766839401</v>
      </c>
    </row>
    <row r="35" spans="1:15" x14ac:dyDescent="0.3">
      <c r="A35" s="8" t="s">
        <v>92</v>
      </c>
      <c r="B35" s="2">
        <v>2.6279391424619599E-2</v>
      </c>
      <c r="C35" s="2">
        <v>4.3624161073825503E-2</v>
      </c>
      <c r="D35" s="2">
        <v>4.2279411764705899E-2</v>
      </c>
      <c r="E35" s="2">
        <v>4.3392504930966497E-2</v>
      </c>
      <c r="F35" s="2">
        <v>4.4303797468354403E-2</v>
      </c>
      <c r="G35" s="2">
        <v>4.6341463414634097E-2</v>
      </c>
      <c r="H35" s="2">
        <v>5.1212938005390798E-2</v>
      </c>
      <c r="I35" s="2">
        <v>6.4000000000000001E-2</v>
      </c>
      <c r="J35" s="2">
        <v>5.7934508816120903E-2</v>
      </c>
      <c r="K35" s="2">
        <v>9.4736842105263203E-2</v>
      </c>
      <c r="L35" s="2">
        <v>0.108540925266904</v>
      </c>
      <c r="M35" s="2">
        <v>0.124641833810888</v>
      </c>
      <c r="N35" s="2">
        <v>0.13989637305699501</v>
      </c>
    </row>
    <row r="36" spans="1:15" x14ac:dyDescent="0.3">
      <c r="A36" s="8" t="s">
        <v>93</v>
      </c>
      <c r="B36" s="2">
        <v>7.8838174273858905E-2</v>
      </c>
      <c r="C36" s="2">
        <v>7.8859060402684603E-2</v>
      </c>
      <c r="D36" s="2">
        <v>7.9044117647058806E-2</v>
      </c>
      <c r="E36" s="2">
        <v>6.3116370808678504E-2</v>
      </c>
      <c r="F36" s="2">
        <v>6.5400843881856505E-2</v>
      </c>
      <c r="G36" s="2">
        <v>5.3658536585365901E-2</v>
      </c>
      <c r="H36" s="2">
        <v>3.77358490566038E-2</v>
      </c>
      <c r="I36" s="2">
        <v>0.04</v>
      </c>
      <c r="J36" s="2">
        <v>5.0377833753148603E-2</v>
      </c>
      <c r="K36" s="2">
        <v>4.4210526315789499E-2</v>
      </c>
      <c r="L36" s="2">
        <v>3.0249110320284701E-2</v>
      </c>
      <c r="M36" s="2">
        <v>3.0085959885386801E-2</v>
      </c>
      <c r="N36" s="2">
        <v>3.10880829015544E-2</v>
      </c>
    </row>
    <row r="37" spans="1:15" x14ac:dyDescent="0.3">
      <c r="A37" s="15"/>
    </row>
    <row r="38" spans="1:15" x14ac:dyDescent="0.3">
      <c r="A38" s="15"/>
    </row>
    <row r="39" spans="1:15" x14ac:dyDescent="0.3">
      <c r="A39" s="15"/>
      <c r="B39" s="17" t="s">
        <v>36</v>
      </c>
      <c r="C39" s="17"/>
      <c r="D39" s="17"/>
      <c r="E39" s="17"/>
      <c r="F39" s="17"/>
      <c r="G39" s="17"/>
      <c r="H39" s="17"/>
      <c r="I39" s="17"/>
      <c r="J39" s="17"/>
      <c r="K39" s="17"/>
      <c r="L39" s="17"/>
      <c r="M39" s="17"/>
      <c r="N39" s="6" t="s">
        <v>37</v>
      </c>
      <c r="O39" s="6" t="s">
        <v>38</v>
      </c>
    </row>
    <row r="40" spans="1:15" x14ac:dyDescent="0.3">
      <c r="A40" s="9" t="s">
        <v>39</v>
      </c>
      <c r="B40" s="4" t="s">
        <v>17</v>
      </c>
      <c r="C40" s="4" t="s">
        <v>18</v>
      </c>
      <c r="D40" s="4" t="s">
        <v>19</v>
      </c>
      <c r="E40" s="4" t="s">
        <v>20</v>
      </c>
      <c r="F40" s="4" t="s">
        <v>21</v>
      </c>
      <c r="G40" s="4" t="s">
        <v>22</v>
      </c>
      <c r="H40" s="4" t="s">
        <v>23</v>
      </c>
      <c r="I40" s="4" t="s">
        <v>24</v>
      </c>
      <c r="J40" s="4" t="s">
        <v>25</v>
      </c>
      <c r="K40" s="4" t="s">
        <v>26</v>
      </c>
      <c r="L40" s="4" t="s">
        <v>27</v>
      </c>
      <c r="M40" s="4" t="s">
        <v>28</v>
      </c>
      <c r="N40" s="4" t="s">
        <v>29</v>
      </c>
      <c r="O40" s="4" t="s">
        <v>30</v>
      </c>
    </row>
    <row r="41" spans="1:15" x14ac:dyDescent="0.3">
      <c r="A41" s="8" t="s">
        <v>82</v>
      </c>
      <c r="B41" s="2">
        <v>-2.7027027027027001E-2</v>
      </c>
      <c r="C41" s="2">
        <v>1.85185185185185E-2</v>
      </c>
      <c r="D41" s="2">
        <v>0.2</v>
      </c>
      <c r="E41" s="2">
        <v>2.27272727272727E-2</v>
      </c>
      <c r="F41" s="2">
        <v>9.6296296296296297E-2</v>
      </c>
      <c r="G41" s="2">
        <v>9.45945945945946E-2</v>
      </c>
      <c r="H41" s="2">
        <v>1.2345679012345699E-2</v>
      </c>
      <c r="I41" s="2">
        <v>-1.8292682926829298E-2</v>
      </c>
      <c r="J41" s="2">
        <v>6.2111801242236003E-3</v>
      </c>
      <c r="K41" s="2">
        <v>5.5555555555555601E-2</v>
      </c>
      <c r="L41" s="2">
        <v>2.3391812865497099E-2</v>
      </c>
      <c r="M41" s="2">
        <v>2.2857142857142899E-2</v>
      </c>
      <c r="N41" s="3">
        <v>0.111801242236025</v>
      </c>
      <c r="O41" s="3">
        <v>0.61261261261261302</v>
      </c>
    </row>
    <row r="42" spans="1:15" x14ac:dyDescent="0.3">
      <c r="A42" s="8" t="s">
        <v>83</v>
      </c>
      <c r="B42" s="2">
        <v>0.42857142857142899</v>
      </c>
      <c r="C42" s="2">
        <v>0.1</v>
      </c>
      <c r="D42" s="2">
        <v>0.18181818181818199</v>
      </c>
      <c r="E42" s="2">
        <v>0.30769230769230799</v>
      </c>
      <c r="F42" s="2">
        <v>5.8823529411764698E-2</v>
      </c>
      <c r="G42" s="2">
        <v>0.22222222222222199</v>
      </c>
      <c r="H42" s="2">
        <v>-4.5454545454545497E-2</v>
      </c>
      <c r="I42" s="2">
        <v>9.5238095238095205E-2</v>
      </c>
      <c r="J42" s="2">
        <v>-0.30434782608695699</v>
      </c>
      <c r="K42" s="2">
        <v>6.25E-2</v>
      </c>
      <c r="L42" s="2">
        <v>0.23529411764705899</v>
      </c>
      <c r="M42" s="2">
        <v>0.28571428571428598</v>
      </c>
      <c r="N42" s="3">
        <v>0.173913043478261</v>
      </c>
      <c r="O42" s="3">
        <v>2.8571428571428599</v>
      </c>
    </row>
    <row r="43" spans="1:15" x14ac:dyDescent="0.3">
      <c r="A43" s="8" t="s">
        <v>84</v>
      </c>
      <c r="B43" s="2">
        <v>0</v>
      </c>
      <c r="C43" s="2">
        <v>8.6956521739130405E-2</v>
      </c>
      <c r="D43" s="2">
        <v>0.24</v>
      </c>
      <c r="E43" s="2">
        <v>3.2258064516128997E-2</v>
      </c>
      <c r="F43" s="2">
        <v>0</v>
      </c>
      <c r="G43" s="2">
        <v>9.375E-2</v>
      </c>
      <c r="H43" s="2">
        <v>-0.14285714285714299</v>
      </c>
      <c r="I43" s="2">
        <v>0</v>
      </c>
      <c r="J43" s="2">
        <v>0.1</v>
      </c>
      <c r="K43" s="2">
        <v>0.15151515151515199</v>
      </c>
      <c r="L43" s="2">
        <v>0.31578947368421101</v>
      </c>
      <c r="M43" s="2">
        <v>-0.02</v>
      </c>
      <c r="N43" s="3">
        <v>0.63333333333333297</v>
      </c>
      <c r="O43" s="3">
        <v>1.1304347826087</v>
      </c>
    </row>
    <row r="44" spans="1:15" x14ac:dyDescent="0.3">
      <c r="A44" s="8" t="s">
        <v>85</v>
      </c>
      <c r="B44" s="2">
        <v>5.5684454756380501E-2</v>
      </c>
      <c r="C44" s="2">
        <v>2.6373626373626401E-2</v>
      </c>
      <c r="D44" s="2">
        <v>5.78158458244111E-2</v>
      </c>
      <c r="E44" s="2">
        <v>0.10121457489878501</v>
      </c>
      <c r="F44" s="2">
        <v>5.1470588235294101E-2</v>
      </c>
      <c r="G44" s="2">
        <v>7.1678321678321694E-2</v>
      </c>
      <c r="H44" s="2">
        <v>7.01468189233279E-2</v>
      </c>
      <c r="I44" s="2">
        <v>6.5548780487804895E-2</v>
      </c>
      <c r="J44" s="2">
        <v>4.29184549356223E-3</v>
      </c>
      <c r="K44" s="2">
        <v>5.2706552706552702E-2</v>
      </c>
      <c r="L44" s="2">
        <v>4.8714479025710397E-2</v>
      </c>
      <c r="M44" s="2">
        <v>-2.1935483870967699E-2</v>
      </c>
      <c r="N44" s="3">
        <v>8.4406294706723894E-2</v>
      </c>
      <c r="O44" s="3">
        <v>0.75870069605568402</v>
      </c>
    </row>
    <row r="45" spans="1:15" x14ac:dyDescent="0.3">
      <c r="A45" s="8" t="s">
        <v>86</v>
      </c>
      <c r="B45" s="2">
        <v>0</v>
      </c>
      <c r="C45" s="2">
        <v>0.15384615384615399</v>
      </c>
      <c r="D45" s="2">
        <v>-6.6666666666666693E-2</v>
      </c>
      <c r="E45" s="2">
        <v>0</v>
      </c>
      <c r="F45" s="2">
        <v>7.1428571428571397E-2</v>
      </c>
      <c r="G45" s="2">
        <v>-6.6666666666666693E-2</v>
      </c>
      <c r="H45" s="2">
        <v>0.214285714285714</v>
      </c>
      <c r="I45" s="2">
        <v>-5.8823529411764698E-2</v>
      </c>
      <c r="J45" s="2">
        <v>0.1875</v>
      </c>
      <c r="K45" s="2">
        <v>0.105263157894737</v>
      </c>
      <c r="L45" s="2">
        <v>-9.5238095238095205E-2</v>
      </c>
      <c r="M45" s="2">
        <v>-0.105263157894737</v>
      </c>
      <c r="N45" s="3">
        <v>6.25E-2</v>
      </c>
      <c r="O45" s="3">
        <v>0.30769230769230799</v>
      </c>
    </row>
    <row r="46" spans="1:15" x14ac:dyDescent="0.3">
      <c r="A46" s="8" t="s">
        <v>87</v>
      </c>
      <c r="B46" s="2">
        <v>-0.20408163265306101</v>
      </c>
      <c r="C46" s="2">
        <v>-0.17948717948717899</v>
      </c>
      <c r="D46" s="2">
        <v>6.25E-2</v>
      </c>
      <c r="E46" s="2">
        <v>-0.14705882352941199</v>
      </c>
      <c r="F46" s="2">
        <v>3.4482758620689703E-2</v>
      </c>
      <c r="G46" s="2">
        <v>0.46666666666666701</v>
      </c>
      <c r="H46" s="2">
        <v>0.11363636363636399</v>
      </c>
      <c r="I46" s="2">
        <v>-8.1632653061224497E-2</v>
      </c>
      <c r="J46" s="2">
        <v>2.2222222222222199E-2</v>
      </c>
      <c r="K46" s="2">
        <v>-0.30434782608695699</v>
      </c>
      <c r="L46" s="2">
        <v>0.125</v>
      </c>
      <c r="M46" s="2">
        <v>-0.11111111111111099</v>
      </c>
      <c r="N46" s="3">
        <v>-0.28888888888888897</v>
      </c>
      <c r="O46" s="3">
        <v>-0.34693877551020402</v>
      </c>
    </row>
    <row r="47" spans="1:15" x14ac:dyDescent="0.3">
      <c r="A47" s="8" t="s">
        <v>88</v>
      </c>
      <c r="B47" s="2">
        <v>-0.25277161862527697</v>
      </c>
      <c r="C47" s="2">
        <v>-9.4955489614243299E-2</v>
      </c>
      <c r="D47" s="2">
        <v>-6.2295081967213103E-2</v>
      </c>
      <c r="E47" s="2">
        <v>-6.2937062937062901E-2</v>
      </c>
      <c r="F47" s="2">
        <v>-0.164179104477612</v>
      </c>
      <c r="G47" s="2">
        <v>-9.8214285714285698E-2</v>
      </c>
      <c r="H47" s="2">
        <v>-4.9504950495049497E-3</v>
      </c>
      <c r="I47" s="2">
        <v>6.9651741293532299E-2</v>
      </c>
      <c r="J47" s="2">
        <v>0.17209302325581399</v>
      </c>
      <c r="K47" s="2">
        <v>0.14285714285714299</v>
      </c>
      <c r="L47" s="2">
        <v>0.20486111111111099</v>
      </c>
      <c r="M47" s="2">
        <v>-1.7291066282420799E-2</v>
      </c>
      <c r="N47" s="3">
        <v>0.586046511627907</v>
      </c>
      <c r="O47" s="3">
        <v>-0.24390243902438999</v>
      </c>
    </row>
    <row r="48" spans="1:15" x14ac:dyDescent="0.3">
      <c r="A48" s="8" t="s">
        <v>89</v>
      </c>
      <c r="B48" s="2">
        <v>-2.9411764705882401E-2</v>
      </c>
      <c r="C48" s="2">
        <v>-0.19696969696969699</v>
      </c>
      <c r="D48" s="2">
        <v>7.5471698113207503E-2</v>
      </c>
      <c r="E48" s="2">
        <v>1.7543859649122799E-2</v>
      </c>
      <c r="F48" s="2">
        <v>-8.6206896551724102E-2</v>
      </c>
      <c r="G48" s="2">
        <v>-0.22641509433962301</v>
      </c>
      <c r="H48" s="2">
        <v>-7.3170731707317097E-2</v>
      </c>
      <c r="I48" s="2">
        <v>0.23684210526315799</v>
      </c>
      <c r="J48" s="2">
        <v>0.48936170212766</v>
      </c>
      <c r="K48" s="2">
        <v>0.45714285714285702</v>
      </c>
      <c r="L48" s="2">
        <v>0.40196078431372601</v>
      </c>
      <c r="M48" s="2">
        <v>0.34965034965035002</v>
      </c>
      <c r="N48" s="3">
        <v>3.1063829787234001</v>
      </c>
      <c r="O48" s="3">
        <v>1.8382352941176501</v>
      </c>
    </row>
    <row r="49" spans="1:15" x14ac:dyDescent="0.3">
      <c r="A49" s="8" t="s">
        <v>90</v>
      </c>
      <c r="B49" s="2">
        <v>-0.4</v>
      </c>
      <c r="C49" s="2">
        <v>-0.22222222222222199</v>
      </c>
      <c r="D49" s="2">
        <v>-0.14285714285714299</v>
      </c>
      <c r="E49" s="2">
        <v>-0.16666666666666699</v>
      </c>
      <c r="F49" s="2">
        <v>0</v>
      </c>
      <c r="G49" s="2">
        <v>0</v>
      </c>
      <c r="H49" s="2">
        <v>1</v>
      </c>
      <c r="I49" s="2">
        <v>-0.1</v>
      </c>
      <c r="J49" s="2">
        <v>0.11111111111111099</v>
      </c>
      <c r="K49" s="2">
        <v>-0.2</v>
      </c>
      <c r="L49" s="2">
        <v>0.5</v>
      </c>
      <c r="M49" s="2">
        <v>0.25</v>
      </c>
      <c r="N49" s="3">
        <v>0.66666666666666696</v>
      </c>
      <c r="O49" s="3">
        <v>0</v>
      </c>
    </row>
    <row r="50" spans="1:15" x14ac:dyDescent="0.3">
      <c r="A50" s="8" t="s">
        <v>91</v>
      </c>
      <c r="B50" s="2">
        <v>-1.7699115044247801E-2</v>
      </c>
      <c r="C50" s="2">
        <v>1.8018018018018001E-2</v>
      </c>
      <c r="D50" s="2">
        <v>-7.9646017699115002E-2</v>
      </c>
      <c r="E50" s="2">
        <v>-0.125</v>
      </c>
      <c r="F50" s="2">
        <v>-4.3956043956044001E-2</v>
      </c>
      <c r="G50" s="2">
        <v>3.4482758620689703E-2</v>
      </c>
      <c r="H50" s="2">
        <v>-3.3333333333333298E-2</v>
      </c>
      <c r="I50" s="2">
        <v>-4.5977011494252901E-2</v>
      </c>
      <c r="J50" s="2">
        <v>-7.2289156626505993E-2</v>
      </c>
      <c r="K50" s="2">
        <v>0.11688311688311701</v>
      </c>
      <c r="L50" s="2">
        <v>2.32558139534884E-2</v>
      </c>
      <c r="M50" s="2">
        <v>3.4090909090909102E-2</v>
      </c>
      <c r="N50" s="3">
        <v>9.6385542168674704E-2</v>
      </c>
      <c r="O50" s="3">
        <v>-0.19469026548672599</v>
      </c>
    </row>
    <row r="51" spans="1:15" x14ac:dyDescent="0.3">
      <c r="A51" s="8" t="s">
        <v>92</v>
      </c>
      <c r="B51" s="2">
        <v>0.36842105263157898</v>
      </c>
      <c r="C51" s="2">
        <v>-0.115384615384615</v>
      </c>
      <c r="D51" s="2">
        <v>-4.3478260869565202E-2</v>
      </c>
      <c r="E51" s="2">
        <v>-4.5454545454545497E-2</v>
      </c>
      <c r="F51" s="2">
        <v>-9.5238095238095205E-2</v>
      </c>
      <c r="G51" s="2">
        <v>0</v>
      </c>
      <c r="H51" s="2">
        <v>0.26315789473684198</v>
      </c>
      <c r="I51" s="2">
        <v>-4.1666666666666699E-2</v>
      </c>
      <c r="J51" s="2">
        <v>0.95652173913043503</v>
      </c>
      <c r="K51" s="2">
        <v>0.35555555555555601</v>
      </c>
      <c r="L51" s="2">
        <v>0.42622950819672101</v>
      </c>
      <c r="M51" s="2">
        <v>0.24137931034482801</v>
      </c>
      <c r="N51" s="3">
        <v>3.6956521739130399</v>
      </c>
      <c r="O51" s="3">
        <v>4.6842105263157903</v>
      </c>
    </row>
    <row r="52" spans="1:15" x14ac:dyDescent="0.3">
      <c r="A52" s="8" t="s">
        <v>93</v>
      </c>
      <c r="B52" s="2">
        <v>-0.175438596491228</v>
      </c>
      <c r="C52" s="2">
        <v>-8.5106382978723402E-2</v>
      </c>
      <c r="D52" s="2">
        <v>-0.25581395348837199</v>
      </c>
      <c r="E52" s="2">
        <v>-3.125E-2</v>
      </c>
      <c r="F52" s="2">
        <v>-0.29032258064516098</v>
      </c>
      <c r="G52" s="2">
        <v>-0.36363636363636398</v>
      </c>
      <c r="H52" s="2">
        <v>7.1428571428571397E-2</v>
      </c>
      <c r="I52" s="2">
        <v>0.33333333333333298</v>
      </c>
      <c r="J52" s="2">
        <v>0.05</v>
      </c>
      <c r="K52" s="2">
        <v>-0.19047619047618999</v>
      </c>
      <c r="L52" s="2">
        <v>0.23529411764705899</v>
      </c>
      <c r="M52" s="2">
        <v>0.14285714285714299</v>
      </c>
      <c r="N52" s="3">
        <v>0.2</v>
      </c>
      <c r="O52" s="3">
        <v>-0.57894736842105299</v>
      </c>
    </row>
    <row r="53" spans="1:15" x14ac:dyDescent="0.3">
      <c r="A53" s="11" t="s">
        <v>16</v>
      </c>
      <c r="B53" s="3">
        <v>-8.3271923360353703E-2</v>
      </c>
      <c r="C53" s="3">
        <v>-3.2154340836012901E-2</v>
      </c>
      <c r="D53" s="3">
        <v>1.74418604651163E-2</v>
      </c>
      <c r="E53" s="3">
        <v>1.6326530612244899E-2</v>
      </c>
      <c r="F53" s="3">
        <v>-1.60642570281124E-2</v>
      </c>
      <c r="G53" s="3">
        <v>2.9387755102040801E-2</v>
      </c>
      <c r="H53" s="3">
        <v>4.0444091990483703E-2</v>
      </c>
      <c r="I53" s="3">
        <v>4.4969512195121901E-2</v>
      </c>
      <c r="J53" s="3">
        <v>5.9810357403355198E-2</v>
      </c>
      <c r="K53" s="3">
        <v>8.7405368203716402E-2</v>
      </c>
      <c r="L53" s="3">
        <v>0.122784810126582</v>
      </c>
      <c r="M53" s="3">
        <v>3.38218714768884E-2</v>
      </c>
      <c r="N53" s="3">
        <v>0.33770970094821301</v>
      </c>
      <c r="O53" s="3">
        <v>0.351510685335298</v>
      </c>
    </row>
    <row r="54" spans="1:15" x14ac:dyDescent="0.3">
      <c r="A54" s="15"/>
    </row>
    <row r="55" spans="1:15" x14ac:dyDescent="0.3">
      <c r="A55" s="13" t="s">
        <v>40</v>
      </c>
    </row>
    <row r="56" spans="1:15" x14ac:dyDescent="0.3">
      <c r="A56" s="14" t="s">
        <v>41</v>
      </c>
    </row>
    <row r="57" spans="1:15" x14ac:dyDescent="0.3">
      <c r="A57" s="14" t="s">
        <v>346</v>
      </c>
    </row>
    <row r="58" spans="1:15" x14ac:dyDescent="0.3">
      <c r="A58" s="14" t="s">
        <v>42</v>
      </c>
    </row>
    <row r="59" spans="1:15" x14ac:dyDescent="0.3">
      <c r="A59" s="14" t="s">
        <v>95</v>
      </c>
    </row>
    <row r="60" spans="1:15" x14ac:dyDescent="0.3">
      <c r="A60" s="14" t="s">
        <v>43</v>
      </c>
    </row>
    <row r="61" spans="1:15" x14ac:dyDescent="0.3">
      <c r="A61" s="15"/>
    </row>
    <row r="62" spans="1:15" x14ac:dyDescent="0.3">
      <c r="A62" s="15"/>
    </row>
    <row r="63" spans="1:15" x14ac:dyDescent="0.3">
      <c r="A63" s="15"/>
    </row>
    <row r="64" spans="1:15"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N6"/>
    <mergeCell ref="B23:N23"/>
    <mergeCell ref="B39:M39"/>
  </mergeCells>
  <pageMargins left="0.75" right="0.75" top="1" bottom="1" header="0.3" footer="0.3"/>
  <pageSetup paperSize="9" scale="54" fitToHeight="0" orientation="portrait" horizontalDpi="300" verticalDpi="300" r:id="rId1"/>
  <headerFooter scaleWithDoc="0" alignWithMargins="0">
    <oddHeader>&amp;LThe state of medical education and practice in the UK: 2025
Reference tables - doctors in training</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115</vt:i4>
      </vt:variant>
    </vt:vector>
  </HeadingPairs>
  <TitlesOfParts>
    <vt:vector size="115" baseType="lpstr">
      <vt:lpstr>Introduction_DrsInTraining</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AAkanle</dc:creator>
  <cp:lastModifiedBy>Koraljka Borojevic</cp:lastModifiedBy>
  <dcterms:created xsi:type="dcterms:W3CDTF">2025-07-10T12:01:24Z</dcterms:created>
  <dcterms:modified xsi:type="dcterms:W3CDTF">2025-11-12T12:23:31Z</dcterms:modified>
</cp:coreProperties>
</file>