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s2dc01\corp_affairs$\Livelink Exclusions\Intelligence\SoMEP 2022\02. Analysis\00. Draft reference tables\"/>
    </mc:Choice>
  </mc:AlternateContent>
  <xr:revisionPtr revIDLastSave="0" documentId="13_ncr:1_{8D31FC03-CB1A-4EEC-9885-4CFAAD33B345}" xr6:coauthVersionLast="47" xr6:coauthVersionMax="47" xr10:uidLastSave="{00000000-0000-0000-0000-000000000000}"/>
  <bookViews>
    <workbookView xWindow="5376" yWindow="5376" windowWidth="15372" windowHeight="19308" xr2:uid="{00000000-000D-0000-FFFF-FFFF00000000}"/>
  </bookViews>
  <sheets>
    <sheet name="Introduction_DrsInTraining" sheetId="115" r:id="rId1"/>
    <sheet name="Table of contents" sheetId="114" r:id="rId2"/>
    <sheet name="Table 1" sheetId="1" r:id="rId3"/>
    <sheet name="Table 2" sheetId="2" r:id="rId4"/>
    <sheet name="Table 3" sheetId="3" r:id="rId5"/>
    <sheet name="Table 4" sheetId="4" r:id="rId6"/>
    <sheet name="Table 5" sheetId="5" r:id="rId7"/>
    <sheet name="Table 6" sheetId="6" r:id="rId8"/>
    <sheet name="Table 7" sheetId="7" r:id="rId9"/>
    <sheet name="Table 8" sheetId="8" r:id="rId10"/>
    <sheet name="Table 9" sheetId="9" r:id="rId11"/>
    <sheet name="Table 10" sheetId="10" r:id="rId12"/>
    <sheet name="Table 11" sheetId="11" r:id="rId13"/>
    <sheet name="Table 12" sheetId="12" r:id="rId14"/>
    <sheet name="Table 13" sheetId="13" r:id="rId15"/>
    <sheet name="Table 14" sheetId="14" r:id="rId16"/>
    <sheet name="Table 15" sheetId="15" r:id="rId17"/>
    <sheet name="Table 16" sheetId="16" r:id="rId18"/>
    <sheet name="Table 17" sheetId="17" r:id="rId19"/>
    <sheet name="Table 18" sheetId="18" r:id="rId20"/>
    <sheet name="Table 19" sheetId="19" r:id="rId21"/>
    <sheet name="Table 20" sheetId="20" r:id="rId22"/>
    <sheet name="Table 21" sheetId="21" r:id="rId23"/>
    <sheet name="Table 22" sheetId="22" r:id="rId24"/>
    <sheet name="Table 23" sheetId="23" r:id="rId25"/>
    <sheet name="Table 24" sheetId="24" r:id="rId26"/>
    <sheet name="Table 25" sheetId="25" r:id="rId27"/>
    <sheet name="Table 26" sheetId="26" r:id="rId28"/>
    <sheet name="Table 27" sheetId="27" r:id="rId29"/>
    <sheet name="Table 28" sheetId="28" r:id="rId30"/>
    <sheet name="Table 29" sheetId="29" r:id="rId31"/>
    <sheet name="Table 30" sheetId="30" r:id="rId32"/>
    <sheet name="Table 31" sheetId="31" r:id="rId33"/>
    <sheet name="Table 32" sheetId="32" r:id="rId34"/>
    <sheet name="Table 33" sheetId="33" r:id="rId35"/>
    <sheet name="Table 34" sheetId="34" r:id="rId36"/>
    <sheet name="Table 35" sheetId="35" r:id="rId37"/>
    <sheet name="Table 36" sheetId="36" r:id="rId38"/>
    <sheet name="Table 37" sheetId="37" r:id="rId39"/>
    <sheet name="Table 38" sheetId="38" r:id="rId40"/>
    <sheet name="Table 39" sheetId="39" r:id="rId41"/>
    <sheet name="Table 40" sheetId="40" r:id="rId42"/>
    <sheet name="Table 41" sheetId="41" r:id="rId43"/>
    <sheet name="Table 42" sheetId="42" r:id="rId44"/>
    <sheet name="Table 43" sheetId="43" r:id="rId45"/>
    <sheet name="Table 44" sheetId="44" r:id="rId46"/>
    <sheet name="Table 45" sheetId="45" r:id="rId47"/>
    <sheet name="Table 46" sheetId="46" r:id="rId48"/>
    <sheet name="Table 47" sheetId="47" r:id="rId49"/>
    <sheet name="Table 48" sheetId="48" r:id="rId50"/>
    <sheet name="Table 49" sheetId="49" r:id="rId51"/>
    <sheet name="Table 50" sheetId="50" r:id="rId52"/>
    <sheet name="Table 51" sheetId="51" r:id="rId53"/>
    <sheet name="Table 52" sheetId="52" r:id="rId54"/>
    <sheet name="Table 53" sheetId="53" r:id="rId55"/>
    <sheet name="Table 54" sheetId="54" r:id="rId56"/>
    <sheet name="Table 55" sheetId="55" r:id="rId57"/>
    <sheet name="Table 56" sheetId="56" r:id="rId58"/>
    <sheet name="Table 57" sheetId="57" r:id="rId59"/>
    <sheet name="Table 58" sheetId="58" r:id="rId60"/>
    <sheet name="Table 59" sheetId="59" r:id="rId61"/>
    <sheet name="Table 60" sheetId="60" r:id="rId62"/>
    <sheet name="Table 61" sheetId="61" r:id="rId63"/>
    <sheet name="Table 62" sheetId="62" r:id="rId64"/>
    <sheet name="Table 63" sheetId="63" r:id="rId65"/>
    <sheet name="Table 64" sheetId="64" r:id="rId66"/>
    <sheet name="Table 65" sheetId="65" r:id="rId67"/>
    <sheet name="Table 66" sheetId="66" r:id="rId68"/>
    <sheet name="Table 67" sheetId="67" r:id="rId69"/>
    <sheet name="Table 68" sheetId="68" r:id="rId70"/>
    <sheet name="Table 69" sheetId="69" r:id="rId71"/>
    <sheet name="Table 70" sheetId="70" r:id="rId72"/>
    <sheet name="Table 71" sheetId="71" r:id="rId73"/>
    <sheet name="Table 72" sheetId="72" r:id="rId74"/>
    <sheet name="Table 73" sheetId="73" r:id="rId75"/>
    <sheet name="Table 74" sheetId="74" r:id="rId76"/>
    <sheet name="Table 75" sheetId="75" r:id="rId77"/>
    <sheet name="Table 76" sheetId="76" r:id="rId78"/>
    <sheet name="Table 77" sheetId="77" r:id="rId79"/>
    <sheet name="Table 78" sheetId="78" r:id="rId80"/>
    <sheet name="Table 79" sheetId="79" r:id="rId81"/>
    <sheet name="Table 80" sheetId="80" r:id="rId82"/>
    <sheet name="Table 81" sheetId="81" r:id="rId83"/>
    <sheet name="Table 82" sheetId="82" r:id="rId84"/>
    <sheet name="Table 83" sheetId="83" r:id="rId85"/>
    <sheet name="Table 84" sheetId="84" r:id="rId86"/>
    <sheet name="Table 85" sheetId="85" r:id="rId87"/>
    <sheet name="Table 86" sheetId="86" r:id="rId88"/>
    <sheet name="Table 87" sheetId="87" r:id="rId89"/>
    <sheet name="Table 88" sheetId="88" r:id="rId90"/>
    <sheet name="Table 89" sheetId="89" r:id="rId91"/>
    <sheet name="Table 90" sheetId="90" r:id="rId92"/>
    <sheet name="Table 91" sheetId="91" r:id="rId93"/>
    <sheet name="Table 92" sheetId="92" r:id="rId94"/>
    <sheet name="Table 93" sheetId="93" r:id="rId95"/>
    <sheet name="Table 94" sheetId="94" r:id="rId96"/>
    <sheet name="Table 95" sheetId="95" r:id="rId97"/>
    <sheet name="Table 96" sheetId="96" r:id="rId98"/>
    <sheet name="Table 97" sheetId="97" r:id="rId99"/>
    <sheet name="Table 98" sheetId="98" r:id="rId100"/>
    <sheet name="Table 99" sheetId="99" r:id="rId101"/>
    <sheet name="Table 100" sheetId="100" r:id="rId102"/>
    <sheet name="Table 101" sheetId="101" r:id="rId103"/>
    <sheet name="Table 102" sheetId="102" r:id="rId104"/>
    <sheet name="Table 103" sheetId="103" r:id="rId105"/>
    <sheet name="Table 104" sheetId="104" r:id="rId106"/>
    <sheet name="Table 105" sheetId="105" r:id="rId107"/>
    <sheet name="Table 106" sheetId="106" r:id="rId108"/>
    <sheet name="Table 107" sheetId="107" r:id="rId109"/>
    <sheet name="Table 108" sheetId="108" r:id="rId110"/>
    <sheet name="Table 109" sheetId="109" r:id="rId111"/>
    <sheet name="Table 110" sheetId="110" r:id="rId112"/>
    <sheet name="Table 111" sheetId="111" r:id="rId113"/>
    <sheet name="Table 112" sheetId="112" r:id="rId114"/>
    <sheet name="Table 113" sheetId="113" r:id="rId115"/>
  </sheets>
  <definedNames>
    <definedName name="Counts" localSheetId="0">#REF!</definedName>
    <definedName name="Counts">#REF!</definedName>
    <definedName name="Note">#REF!</definedName>
    <definedName name="Note_label" localSheetId="0">#REF!</definedName>
    <definedName name="Note_label">#REF!</definedName>
    <definedName name="NotesV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5" i="114" l="1"/>
  <c r="A114" i="114"/>
  <c r="A113" i="114"/>
  <c r="A112" i="114"/>
  <c r="A111" i="114"/>
  <c r="A110" i="114"/>
  <c r="A109" i="114"/>
  <c r="A108" i="114"/>
  <c r="A107" i="114"/>
  <c r="A106" i="114"/>
  <c r="A105" i="114"/>
  <c r="A104" i="114"/>
  <c r="A103" i="114"/>
  <c r="A102" i="114"/>
  <c r="A101" i="114"/>
  <c r="A100" i="114"/>
  <c r="A99" i="114"/>
  <c r="A98" i="114"/>
  <c r="A97" i="114"/>
  <c r="A96" i="114"/>
  <c r="A95" i="114"/>
  <c r="A94" i="114"/>
  <c r="A93" i="114"/>
  <c r="A92" i="114"/>
  <c r="A91" i="114"/>
  <c r="A90" i="114"/>
  <c r="A89" i="114"/>
  <c r="A88" i="114"/>
  <c r="A87" i="114"/>
  <c r="A86" i="114"/>
  <c r="A85" i="114"/>
  <c r="A84" i="114"/>
  <c r="A83" i="114"/>
  <c r="A82" i="114"/>
  <c r="A81" i="114"/>
  <c r="A80" i="114"/>
  <c r="A79" i="114"/>
  <c r="A78" i="114"/>
  <c r="A77" i="114"/>
  <c r="A76" i="114"/>
  <c r="A75" i="114"/>
  <c r="A74" i="114"/>
  <c r="A73" i="114"/>
  <c r="A72" i="114"/>
  <c r="A71" i="114"/>
  <c r="A70" i="114"/>
  <c r="A69" i="114"/>
  <c r="A68" i="114"/>
  <c r="A67" i="114"/>
  <c r="A66" i="114"/>
  <c r="A65" i="114"/>
  <c r="A64" i="114"/>
  <c r="A63" i="114"/>
  <c r="A62" i="114"/>
  <c r="A61" i="114"/>
  <c r="A60" i="114"/>
  <c r="A59" i="114"/>
  <c r="A58" i="114"/>
  <c r="A57" i="114"/>
  <c r="A56" i="114"/>
  <c r="A55" i="114"/>
  <c r="A54" i="114"/>
  <c r="A53" i="114"/>
  <c r="A52" i="114"/>
  <c r="A51" i="114"/>
  <c r="A50" i="114"/>
  <c r="A49" i="114"/>
  <c r="A48" i="114"/>
  <c r="A47" i="114"/>
  <c r="A46" i="114"/>
  <c r="A45" i="114"/>
  <c r="A44" i="114"/>
  <c r="A43" i="114"/>
  <c r="A42" i="114"/>
  <c r="A41" i="114"/>
  <c r="A40" i="114"/>
  <c r="A39" i="114"/>
  <c r="A38" i="114"/>
  <c r="A37" i="114"/>
  <c r="A36" i="114"/>
  <c r="A35" i="114"/>
  <c r="A34" i="114"/>
  <c r="A33" i="114"/>
  <c r="A32" i="114"/>
  <c r="A31" i="114"/>
  <c r="A30" i="114"/>
  <c r="A29" i="114"/>
  <c r="A28" i="114"/>
  <c r="A27" i="114"/>
  <c r="A26" i="114"/>
  <c r="A25" i="114"/>
  <c r="A24" i="114"/>
  <c r="A23" i="114"/>
  <c r="A22" i="114"/>
  <c r="A21" i="114"/>
  <c r="A20" i="114"/>
  <c r="A19" i="114"/>
  <c r="A18" i="114"/>
  <c r="A17" i="114"/>
  <c r="A16" i="114"/>
  <c r="A15" i="114"/>
  <c r="A14" i="114"/>
  <c r="A13" i="114"/>
  <c r="A12" i="114"/>
  <c r="A11" i="114"/>
  <c r="A10" i="114"/>
  <c r="A9" i="114"/>
  <c r="A8" i="114"/>
  <c r="A7" i="114"/>
  <c r="A6" i="114"/>
  <c r="A5" i="114"/>
  <c r="A4" i="114"/>
  <c r="A3" i="114"/>
  <c r="A5" i="113"/>
  <c r="A5" i="112"/>
  <c r="A5" i="111"/>
  <c r="A5" i="110"/>
  <c r="A5" i="109"/>
  <c r="A5" i="108"/>
  <c r="A5" i="107"/>
  <c r="A5" i="106"/>
  <c r="A5" i="105"/>
  <c r="A5" i="104"/>
  <c r="A5" i="103"/>
  <c r="A5" i="102"/>
  <c r="A5" i="101"/>
  <c r="A5" i="100"/>
  <c r="A5" i="99"/>
  <c r="A5" i="98"/>
  <c r="A5" i="97"/>
  <c r="A5" i="96"/>
  <c r="A5" i="95"/>
  <c r="A5" i="94"/>
  <c r="A5" i="93"/>
  <c r="A5" i="92"/>
  <c r="A5" i="91"/>
  <c r="A5" i="90"/>
  <c r="A5" i="89"/>
  <c r="A5" i="88"/>
  <c r="A5" i="87"/>
  <c r="A5" i="86"/>
  <c r="A5" i="85"/>
  <c r="A5" i="84"/>
  <c r="A5" i="83"/>
  <c r="A5" i="82"/>
  <c r="A5" i="81"/>
  <c r="A5" i="80"/>
  <c r="A5" i="79"/>
  <c r="A5" i="78"/>
  <c r="A5" i="77"/>
  <c r="A5" i="76"/>
  <c r="A5" i="75"/>
  <c r="A5" i="74"/>
  <c r="A5" i="73"/>
  <c r="A5" i="72"/>
  <c r="A5" i="71"/>
  <c r="A5" i="70"/>
  <c r="A5" i="69"/>
  <c r="A5" i="68"/>
  <c r="A5" i="67"/>
  <c r="A5" i="66"/>
  <c r="A5" i="65"/>
  <c r="A5" i="64"/>
  <c r="A5" i="63"/>
  <c r="A5" i="62"/>
  <c r="A5" i="61"/>
  <c r="A5" i="60"/>
  <c r="A5" i="59"/>
  <c r="A5" i="58"/>
  <c r="A5" i="57"/>
  <c r="A5" i="56"/>
  <c r="A5" i="55"/>
  <c r="A5" i="54"/>
  <c r="A5" i="53"/>
  <c r="A5" i="52"/>
  <c r="A5" i="51"/>
  <c r="A5" i="50"/>
  <c r="A5" i="49"/>
  <c r="A5" i="48"/>
  <c r="A5" i="47"/>
  <c r="A5" i="46"/>
  <c r="A5" i="45"/>
  <c r="A5" i="44"/>
  <c r="A5" i="43"/>
  <c r="A5" i="42"/>
  <c r="A5" i="41"/>
  <c r="A5" i="40"/>
  <c r="A5" i="39"/>
  <c r="A5" i="38"/>
  <c r="A5" i="37"/>
  <c r="A5" i="36"/>
  <c r="A5" i="35"/>
  <c r="A5" i="34"/>
  <c r="A5" i="33"/>
  <c r="A5" i="32"/>
  <c r="A5" i="31"/>
  <c r="A5" i="30"/>
  <c r="A5" i="29"/>
  <c r="A5" i="28"/>
  <c r="A5" i="27"/>
  <c r="A5" i="26"/>
  <c r="A5" i="25"/>
  <c r="A5" i="24"/>
  <c r="A5" i="23"/>
  <c r="A5" i="22"/>
  <c r="A5" i="21"/>
  <c r="A5" i="20"/>
  <c r="A5" i="19"/>
  <c r="A5" i="18"/>
  <c r="A5" i="17"/>
  <c r="A5" i="16"/>
  <c r="A5" i="15"/>
  <c r="A5" i="14"/>
  <c r="A5" i="13"/>
  <c r="A5" i="12"/>
  <c r="A5" i="11"/>
  <c r="A5" i="10"/>
  <c r="A5" i="9"/>
  <c r="A5" i="8"/>
  <c r="A5" i="7"/>
  <c r="A5" i="6"/>
  <c r="A5" i="5"/>
  <c r="A5" i="4"/>
  <c r="A5" i="3"/>
  <c r="A5" i="2"/>
  <c r="A5" i="1"/>
</calcChain>
</file>

<file path=xl/sharedStrings.xml><?xml version="1.0" encoding="utf-8"?>
<sst xmlns="http://schemas.openxmlformats.org/spreadsheetml/2006/main" count="8040" uniqueCount="353">
  <si>
    <t>2012</t>
  </si>
  <si>
    <t>2013</t>
  </si>
  <si>
    <t>2014</t>
  </si>
  <si>
    <t>2015</t>
  </si>
  <si>
    <t>2016</t>
  </si>
  <si>
    <t>2017</t>
  </si>
  <si>
    <t>2018</t>
  </si>
  <si>
    <t>2019</t>
  </si>
  <si>
    <t>2020</t>
  </si>
  <si>
    <t>2021</t>
  </si>
  <si>
    <t>20-29</t>
  </si>
  <si>
    <t>30-39</t>
  </si>
  <si>
    <t>40 or more</t>
  </si>
  <si>
    <t>Total</t>
  </si>
  <si>
    <t>2012-13</t>
  </si>
  <si>
    <t>2013-14</t>
  </si>
  <si>
    <t>2014-15</t>
  </si>
  <si>
    <t>2015-16</t>
  </si>
  <si>
    <t>2016-17</t>
  </si>
  <si>
    <t>2017-18</t>
  </si>
  <si>
    <t>2018-19</t>
  </si>
  <si>
    <t>2019-20</t>
  </si>
  <si>
    <t>2020-21</t>
  </si>
  <si>
    <t>2017-21</t>
  </si>
  <si>
    <t>2012-21</t>
  </si>
  <si>
    <t>Table 1</t>
  </si>
  <si>
    <t>Doctors in training</t>
  </si>
  <si>
    <t>by age</t>
  </si>
  <si>
    <t>Number of doctors</t>
  </si>
  <si>
    <t>% of doctors</t>
  </si>
  <si>
    <t>Year-on-year % changes</t>
  </si>
  <si>
    <t>5 yr</t>
  </si>
  <si>
    <t>Overall</t>
  </si>
  <si>
    <t/>
  </si>
  <si>
    <t>Notes</t>
  </si>
  <si>
    <t>Sources: The General Medical Council (GMC) List of Registered Medical Practitioners (LRMP) and national training survey (NTS) census records.</t>
  </si>
  <si>
    <t>The counts are as on 31 December each year and the data was downloaded on 17 February 2022.</t>
  </si>
  <si>
    <t>Trainees were licensed on 31 December each year and included in the NTS census of March of the following year.</t>
  </si>
  <si>
    <t>Doctors granted temporary emergency registration under Section 18a of the Medical Act (1983) were not included in counts.</t>
  </si>
  <si>
    <t>Male</t>
  </si>
  <si>
    <t>Female</t>
  </si>
  <si>
    <t>Table 2</t>
  </si>
  <si>
    <t>by gender</t>
  </si>
  <si>
    <t>Asian or Asian British</t>
  </si>
  <si>
    <t>Black or Black British</t>
  </si>
  <si>
    <t>Mixed</t>
  </si>
  <si>
    <t>White</t>
  </si>
  <si>
    <t>Other</t>
  </si>
  <si>
    <t>Not recorded</t>
  </si>
  <si>
    <t>Table 3</t>
  </si>
  <si>
    <t>by ethnicity</t>
  </si>
  <si>
    <t>UK</t>
  </si>
  <si>
    <t>EEA</t>
  </si>
  <si>
    <t>IMG</t>
  </si>
  <si>
    <t>Table 4</t>
  </si>
  <si>
    <t>by PMQ</t>
  </si>
  <si>
    <t>Male, 20-29</t>
  </si>
  <si>
    <t>Male, 30-39</t>
  </si>
  <si>
    <t>Male, 40 or more</t>
  </si>
  <si>
    <t>Female, 20-29</t>
  </si>
  <si>
    <t>Female, 30-39</t>
  </si>
  <si>
    <t>Female, 40 or more</t>
  </si>
  <si>
    <t>Table 5</t>
  </si>
  <si>
    <t>The % of doctors table shows the proportion in each age group for each gender.</t>
  </si>
  <si>
    <t>Male, UK</t>
  </si>
  <si>
    <t>Male, EEA</t>
  </si>
  <si>
    <t>Male, IMG</t>
  </si>
  <si>
    <t>Female, UK</t>
  </si>
  <si>
    <t>Female, EEA</t>
  </si>
  <si>
    <t>Female, IMG</t>
  </si>
  <si>
    <t>Table 6</t>
  </si>
  <si>
    <t>The % of doctors table shows the proportion in each PMQ region for each gender.</t>
  </si>
  <si>
    <t>UK, 20-29</t>
  </si>
  <si>
    <t>UK, 30-39</t>
  </si>
  <si>
    <t>UK, 40 or more</t>
  </si>
  <si>
    <t>EEA, 20-29</t>
  </si>
  <si>
    <t>EEA, 30-39</t>
  </si>
  <si>
    <t>EEA, 40 or more</t>
  </si>
  <si>
    <t>IMG, 20-29</t>
  </si>
  <si>
    <t>IMG, 30-39</t>
  </si>
  <si>
    <t>IMG, 40 or more</t>
  </si>
  <si>
    <t>Table 7</t>
  </si>
  <si>
    <t>The % of doctors table shows the proportion in each age group for each PMQ region.</t>
  </si>
  <si>
    <t>UK, Asian or Asian British</t>
  </si>
  <si>
    <t>UK, Black or Black British</t>
  </si>
  <si>
    <t>UK, Mixed</t>
  </si>
  <si>
    <t>UK, White</t>
  </si>
  <si>
    <t>UK, Other</t>
  </si>
  <si>
    <t>UK, Not recorded</t>
  </si>
  <si>
    <t>EEA, Asian or Asian British</t>
  </si>
  <si>
    <t>EEA, Black or Black British</t>
  </si>
  <si>
    <t>EEA, Mixed</t>
  </si>
  <si>
    <t>EEA, White</t>
  </si>
  <si>
    <t>EEA, Other</t>
  </si>
  <si>
    <t>EEA, Not recorded</t>
  </si>
  <si>
    <t>IMG, Asian or Asian British</t>
  </si>
  <si>
    <t>IMG, Black or Black British</t>
  </si>
  <si>
    <t>IMG, Mixed</t>
  </si>
  <si>
    <t>IMG, White</t>
  </si>
  <si>
    <t>IMG, Other</t>
  </si>
  <si>
    <t>IMG, Not recorded</t>
  </si>
  <si>
    <t>Table 8</t>
  </si>
  <si>
    <t>The % of doctors table shows the proportion with each ethnicity for each PMQ region.</t>
  </si>
  <si>
    <t>Anaesthetics</t>
  </si>
  <si>
    <t>Core Elements of Specialty Training</t>
  </si>
  <si>
    <t>Emergency medicine</t>
  </si>
  <si>
    <t>Foundation</t>
  </si>
  <si>
    <t>General Practice</t>
  </si>
  <si>
    <t>Intensive care medicine</t>
  </si>
  <si>
    <t>Medicine</t>
  </si>
  <si>
    <t>Obstetrics and Gynaecology</t>
  </si>
  <si>
    <t>Occupational Medicine</t>
  </si>
  <si>
    <t>Ophthalmology</t>
  </si>
  <si>
    <t>Paediatrics and Child Health</t>
  </si>
  <si>
    <t>Pathology</t>
  </si>
  <si>
    <t>Psychiatry</t>
  </si>
  <si>
    <t>Public Health</t>
  </si>
  <si>
    <t>Radiology</t>
  </si>
  <si>
    <t>Sexual and reproductive health</t>
  </si>
  <si>
    <t>Surgery</t>
  </si>
  <si>
    <t>Table 9</t>
  </si>
  <si>
    <t>by training specialty group</t>
  </si>
  <si>
    <t>Table 10</t>
  </si>
  <si>
    <t>Doctors in training in Anaesthetics</t>
  </si>
  <si>
    <t>Table 11</t>
  </si>
  <si>
    <t>Table 12</t>
  </si>
  <si>
    <t>Table 13</t>
  </si>
  <si>
    <t>Table 14</t>
  </si>
  <si>
    <t>Table 15</t>
  </si>
  <si>
    <t>Table 16</t>
  </si>
  <si>
    <t>Table 17</t>
  </si>
  <si>
    <t>Table 18</t>
  </si>
  <si>
    <t>Doctors in training in Core Elements of Specialty Training</t>
  </si>
  <si>
    <t>Table 19</t>
  </si>
  <si>
    <t>Table 20</t>
  </si>
  <si>
    <t>Table 21</t>
  </si>
  <si>
    <t>Table 22</t>
  </si>
  <si>
    <t>Table 23</t>
  </si>
  <si>
    <t>Table 24</t>
  </si>
  <si>
    <t>Table 25</t>
  </si>
  <si>
    <t>Table 26</t>
  </si>
  <si>
    <t>Doctors in training in Emergency medicine</t>
  </si>
  <si>
    <t>Table 27</t>
  </si>
  <si>
    <t>Table 28</t>
  </si>
  <si>
    <t>Table 29</t>
  </si>
  <si>
    <t>Table 30</t>
  </si>
  <si>
    <t>Table 31</t>
  </si>
  <si>
    <t>Table 32</t>
  </si>
  <si>
    <t>Table 33</t>
  </si>
  <si>
    <t>Table 34</t>
  </si>
  <si>
    <t>Doctors in training in Foundation</t>
  </si>
  <si>
    <t>Table 35</t>
  </si>
  <si>
    <t>Table 36</t>
  </si>
  <si>
    <t>Table 37</t>
  </si>
  <si>
    <t>Table 38</t>
  </si>
  <si>
    <t>Table 39</t>
  </si>
  <si>
    <t>Table 40</t>
  </si>
  <si>
    <t>Table 41</t>
  </si>
  <si>
    <t>Table 42</t>
  </si>
  <si>
    <t>Doctors in training in General Practice</t>
  </si>
  <si>
    <t>Table 43</t>
  </si>
  <si>
    <t>Table 44</t>
  </si>
  <si>
    <t>Table 45</t>
  </si>
  <si>
    <t>Table 46</t>
  </si>
  <si>
    <t>Table 47</t>
  </si>
  <si>
    <t>Table 48</t>
  </si>
  <si>
    <t>Table 49</t>
  </si>
  <si>
    <t>Table 50</t>
  </si>
  <si>
    <t>Doctors in training in Medicine</t>
  </si>
  <si>
    <t>Table 51</t>
  </si>
  <si>
    <t>Table 52</t>
  </si>
  <si>
    <t>Table 53</t>
  </si>
  <si>
    <t>Table 54</t>
  </si>
  <si>
    <t>Table 55</t>
  </si>
  <si>
    <t>Table 56</t>
  </si>
  <si>
    <t>Table 57</t>
  </si>
  <si>
    <t>Table 58</t>
  </si>
  <si>
    <t>Doctors in training in Obstetrics and Gynaecology</t>
  </si>
  <si>
    <t>Table 59</t>
  </si>
  <si>
    <t>Table 60</t>
  </si>
  <si>
    <t>Table 61</t>
  </si>
  <si>
    <t>Table 62</t>
  </si>
  <si>
    <t>Table 63</t>
  </si>
  <si>
    <t>Table 64</t>
  </si>
  <si>
    <t>Table 65</t>
  </si>
  <si>
    <t>Table 66</t>
  </si>
  <si>
    <t>Doctors in training in Ophthalmology</t>
  </si>
  <si>
    <t>Table 67</t>
  </si>
  <si>
    <t>Table 68</t>
  </si>
  <si>
    <t>Table 69</t>
  </si>
  <si>
    <t>Table 70</t>
  </si>
  <si>
    <t>Table 71</t>
  </si>
  <si>
    <t>Table 72</t>
  </si>
  <si>
    <t>Table 73</t>
  </si>
  <si>
    <t>Table 74</t>
  </si>
  <si>
    <t>Doctors in training in Paediatrics and Child Health</t>
  </si>
  <si>
    <t>Table 75</t>
  </si>
  <si>
    <t>Table 76</t>
  </si>
  <si>
    <t>Table 77</t>
  </si>
  <si>
    <t>Table 78</t>
  </si>
  <si>
    <t>Table 79</t>
  </si>
  <si>
    <t>Table 80</t>
  </si>
  <si>
    <t>Table 81</t>
  </si>
  <si>
    <t>Table 82</t>
  </si>
  <si>
    <t>Doctors in training in Pathology</t>
  </si>
  <si>
    <t>Table 83</t>
  </si>
  <si>
    <t>Table 84</t>
  </si>
  <si>
    <t>Table 85</t>
  </si>
  <si>
    <t>Table 86</t>
  </si>
  <si>
    <t>Table 87</t>
  </si>
  <si>
    <t>Table 88</t>
  </si>
  <si>
    <t>Table 89</t>
  </si>
  <si>
    <t>Table 90</t>
  </si>
  <si>
    <t>Doctors in training in Psychiatry</t>
  </si>
  <si>
    <t>Table 91</t>
  </si>
  <si>
    <t>Table 92</t>
  </si>
  <si>
    <t>Table 93</t>
  </si>
  <si>
    <t>Table 94</t>
  </si>
  <si>
    <t>Table 95</t>
  </si>
  <si>
    <t>Table 96</t>
  </si>
  <si>
    <t>Table 97</t>
  </si>
  <si>
    <t>Table 98</t>
  </si>
  <si>
    <t>Doctors in training in Radiology</t>
  </si>
  <si>
    <t>Table 99</t>
  </si>
  <si>
    <t>Table 100</t>
  </si>
  <si>
    <t>Table 101</t>
  </si>
  <si>
    <t>Table 102</t>
  </si>
  <si>
    <t>Table 103</t>
  </si>
  <si>
    <t>Table 104</t>
  </si>
  <si>
    <t>Table 105</t>
  </si>
  <si>
    <t>Table 106</t>
  </si>
  <si>
    <t>Doctors in training in Surgery</t>
  </si>
  <si>
    <t>Table 107</t>
  </si>
  <si>
    <t>Table 108</t>
  </si>
  <si>
    <t>Table 109</t>
  </si>
  <si>
    <t>Table 110</t>
  </si>
  <si>
    <t>Table 111</t>
  </si>
  <si>
    <t>Table 112</t>
  </si>
  <si>
    <t>Table 113</t>
  </si>
  <si>
    <t>Doctors in training, by age</t>
  </si>
  <si>
    <t>Table of contents</t>
  </si>
  <si>
    <t>Doctors in training, by gender</t>
  </si>
  <si>
    <t>Doctors in training, by ethnicity</t>
  </si>
  <si>
    <t>Doctors in training, by PMQ</t>
  </si>
  <si>
    <t>Doctors in training, by gender, by age</t>
  </si>
  <si>
    <t>Doctors in training, by gender, by PMQ</t>
  </si>
  <si>
    <t>Doctors in training, by PMQ, by age</t>
  </si>
  <si>
    <t>Doctors in training, by PMQ, by ethnicity</t>
  </si>
  <si>
    <t>Doctors in training, by training specialty group</t>
  </si>
  <si>
    <t>Doctors in training in Anaesthetics, by age</t>
  </si>
  <si>
    <t>Doctors in training in Anaesthetics, by gender</t>
  </si>
  <si>
    <t>Doctors in training in Anaesthetics, by ethnicity</t>
  </si>
  <si>
    <t>Doctors in training in Anaesthetics, by PMQ</t>
  </si>
  <si>
    <t>Doctors in training in Anaesthetics, by gender, by age</t>
  </si>
  <si>
    <t>Doctors in training in Anaesthetics, by gender, by PMQ</t>
  </si>
  <si>
    <t>Doctors in training in Anaesthetics, by PMQ, by age</t>
  </si>
  <si>
    <t>Doctors in training in Anaesthetics, by PMQ, by ethnicity</t>
  </si>
  <si>
    <t>Doctors in training in Core Elements of Specialty Training, by age</t>
  </si>
  <si>
    <t>Doctors in training in Core Elements of Specialty Training, by gender</t>
  </si>
  <si>
    <t>Doctors in training in Core Elements of Specialty Training, by ethnicity</t>
  </si>
  <si>
    <t>Doctors in training in Core Elements of Specialty Training, by PMQ</t>
  </si>
  <si>
    <t>Doctors in training in Core Elements of Specialty Training, by gender, by age</t>
  </si>
  <si>
    <t>Doctors in training in Core Elements of Specialty Training, by gender, by PMQ</t>
  </si>
  <si>
    <t>Doctors in training in Core Elements of Specialty Training, by PMQ, by age</t>
  </si>
  <si>
    <t>Doctors in training in Core Elements of Specialty Training, by PMQ, by ethnicity</t>
  </si>
  <si>
    <t>Doctors in training in Emergency medicine, by age</t>
  </si>
  <si>
    <t>Doctors in training in Emergency medicine, by gender</t>
  </si>
  <si>
    <t>Doctors in training in Emergency medicine, by ethnicity</t>
  </si>
  <si>
    <t>Doctors in training in Emergency medicine, by PMQ</t>
  </si>
  <si>
    <t>Doctors in training in Emergency medicine, by gender, by age</t>
  </si>
  <si>
    <t>Doctors in training in Emergency medicine, by gender, by PMQ</t>
  </si>
  <si>
    <t>Doctors in training in Emergency medicine, by PMQ, by age</t>
  </si>
  <si>
    <t>Doctors in training in Emergency medicine, by PMQ, by ethnicity</t>
  </si>
  <si>
    <t>Doctors in training in Foundation, by age</t>
  </si>
  <si>
    <t>Doctors in training in Foundation, by gender</t>
  </si>
  <si>
    <t>Doctors in training in Foundation, by ethnicity</t>
  </si>
  <si>
    <t>Doctors in training in Foundation, by PMQ</t>
  </si>
  <si>
    <t>Doctors in training in Foundation, by gender, by age</t>
  </si>
  <si>
    <t>Doctors in training in Foundation, by gender, by PMQ</t>
  </si>
  <si>
    <t>Doctors in training in Foundation, by PMQ, by age</t>
  </si>
  <si>
    <t>Doctors in training in Foundation, by PMQ, by ethnicity</t>
  </si>
  <si>
    <t>Doctors in training in General Practice, by age</t>
  </si>
  <si>
    <t>Doctors in training in General Practice, by gender</t>
  </si>
  <si>
    <t>Doctors in training in General Practice, by ethnicity</t>
  </si>
  <si>
    <t>Doctors in training in General Practice, by PMQ</t>
  </si>
  <si>
    <t>Doctors in training in General Practice, by gender, by age</t>
  </si>
  <si>
    <t>Doctors in training in General Practice, by gender, by PMQ</t>
  </si>
  <si>
    <t>Doctors in training in General Practice, by PMQ, by age</t>
  </si>
  <si>
    <t>Doctors in training in General Practice, by PMQ, by ethnicity</t>
  </si>
  <si>
    <t>Doctors in training in Medicine, by age</t>
  </si>
  <si>
    <t>Doctors in training in Medicine, by gender</t>
  </si>
  <si>
    <t>Doctors in training in Medicine, by ethnicity</t>
  </si>
  <si>
    <t>Doctors in training in Medicine, by PMQ</t>
  </si>
  <si>
    <t>Doctors in training in Medicine, by gender, by age</t>
  </si>
  <si>
    <t>Doctors in training in Medicine, by gender, by PMQ</t>
  </si>
  <si>
    <t>Doctors in training in Medicine, by PMQ, by age</t>
  </si>
  <si>
    <t>Doctors in training in Medicine, by PMQ, by ethnicity</t>
  </si>
  <si>
    <t>Doctors in training in Obstetrics and Gynaecology, by age</t>
  </si>
  <si>
    <t>Doctors in training in Obstetrics and Gynaecology, by gender</t>
  </si>
  <si>
    <t>Doctors in training in Obstetrics and Gynaecology, by ethnicity</t>
  </si>
  <si>
    <t>Doctors in training in Obstetrics and Gynaecology, by PMQ</t>
  </si>
  <si>
    <t>Doctors in training in Obstetrics and Gynaecology, by gender, by age</t>
  </si>
  <si>
    <t>Doctors in training in Obstetrics and Gynaecology, by gender, by PMQ</t>
  </si>
  <si>
    <t>Doctors in training in Obstetrics and Gynaecology, by PMQ, by age</t>
  </si>
  <si>
    <t>Doctors in training in Obstetrics and Gynaecology, by PMQ, by ethnicity</t>
  </si>
  <si>
    <t>Doctors in training in Ophthalmology, by age</t>
  </si>
  <si>
    <t>Doctors in training in Ophthalmology, by gender</t>
  </si>
  <si>
    <t>Doctors in training in Ophthalmology, by ethnicity</t>
  </si>
  <si>
    <t>Doctors in training in Ophthalmology, by PMQ</t>
  </si>
  <si>
    <t>Doctors in training in Ophthalmology, by gender, by age</t>
  </si>
  <si>
    <t>Doctors in training in Ophthalmology, by gender, by PMQ</t>
  </si>
  <si>
    <t>Doctors in training in Ophthalmology, by PMQ, by age</t>
  </si>
  <si>
    <t>Doctors in training in Ophthalmology, by PMQ, by ethnicity</t>
  </si>
  <si>
    <t>Doctors in training in Paediatrics and Child Health, by age</t>
  </si>
  <si>
    <t>Doctors in training in Paediatrics and Child Health, by gender</t>
  </si>
  <si>
    <t>Doctors in training in Paediatrics and Child Health, by ethnicity</t>
  </si>
  <si>
    <t>Doctors in training in Paediatrics and Child Health, by PMQ</t>
  </si>
  <si>
    <t>Doctors in training in Paediatrics and Child Health, by gender, by age</t>
  </si>
  <si>
    <t>Doctors in training in Paediatrics and Child Health, by gender, by PMQ</t>
  </si>
  <si>
    <t>Doctors in training in Paediatrics and Child Health, by PMQ, by age</t>
  </si>
  <si>
    <t>Doctors in training in Paediatrics and Child Health, by PMQ, by ethnicity</t>
  </si>
  <si>
    <t>Doctors in training in Pathology, by age</t>
  </si>
  <si>
    <t>Doctors in training in Pathology, by gender</t>
  </si>
  <si>
    <t>Doctors in training in Pathology, by ethnicity</t>
  </si>
  <si>
    <t>Doctors in training in Pathology, by PMQ</t>
  </si>
  <si>
    <t>Doctors in training in Pathology, by gender, by age</t>
  </si>
  <si>
    <t>Doctors in training in Pathology, by gender, by PMQ</t>
  </si>
  <si>
    <t>Doctors in training in Pathology, by PMQ, by age</t>
  </si>
  <si>
    <t>Doctors in training in Pathology, by PMQ, by ethnicity</t>
  </si>
  <si>
    <t>Doctors in training in Psychiatry, by age</t>
  </si>
  <si>
    <t>Doctors in training in Psychiatry, by gender</t>
  </si>
  <si>
    <t>Doctors in training in Psychiatry, by ethnicity</t>
  </si>
  <si>
    <t>Doctors in training in Psychiatry, by PMQ</t>
  </si>
  <si>
    <t>Doctors in training in Psychiatry, by gender, by age</t>
  </si>
  <si>
    <t>Doctors in training in Psychiatry, by gender, by PMQ</t>
  </si>
  <si>
    <t>Doctors in training in Psychiatry, by PMQ, by age</t>
  </si>
  <si>
    <t>Doctors in training in Psychiatry, by PMQ, by ethnicity</t>
  </si>
  <si>
    <t>Doctors in training in Radiology, by age</t>
  </si>
  <si>
    <t>Doctors in training in Radiology, by gender</t>
  </si>
  <si>
    <t>Doctors in training in Radiology, by ethnicity</t>
  </si>
  <si>
    <t>Doctors in training in Radiology, by PMQ</t>
  </si>
  <si>
    <t>Doctors in training in Radiology, by gender, by age</t>
  </si>
  <si>
    <t>Doctors in training in Radiology, by gender, by PMQ</t>
  </si>
  <si>
    <t>Doctors in training in Radiology, by PMQ, by age</t>
  </si>
  <si>
    <t>Doctors in training in Radiology, by PMQ, by ethnicity</t>
  </si>
  <si>
    <t>Doctors in training in Surgery, by age</t>
  </si>
  <si>
    <t>Doctors in training in Surgery, by gender</t>
  </si>
  <si>
    <t>Doctors in training in Surgery, by ethnicity</t>
  </si>
  <si>
    <t>Doctors in training in Surgery, by PMQ</t>
  </si>
  <si>
    <t>Doctors in training in Surgery, by gender, by age</t>
  </si>
  <si>
    <t>Doctors in training in Surgery, by gender, by PMQ</t>
  </si>
  <si>
    <t>Doctors in training in Surgery, by PMQ, by age</t>
  </si>
  <si>
    <t>Doctors in training in Surgery, by PMQ, by ethnicity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</si>
</sst>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0.0%;\ \-"/>
  </numFmts>
  <fonts count="6" x14ac:knownFonts="1">
    <font>
      <sz val="10"/>
      <color rgb="FF000000"/>
      <name val="Tahoma"/>
    </font>
    <font>
      <sz val="10"/>
      <color theme="1"/>
      <name val="Tahoma"/>
      <family val="2"/>
    </font>
    <font>
      <b/>
      <sz val="10"/>
      <color rgb="FF000000"/>
      <name val="Tahoma"/>
    </font>
    <font>
      <b/>
      <sz val="12"/>
      <color rgb="FF000000"/>
      <name val="Tahoma"/>
    </font>
    <font>
      <sz val="10"/>
      <color rgb="FF0F267B"/>
      <name val="Tahoma"/>
    </font>
    <font>
      <b/>
      <sz val="12"/>
      <color theme="1"/>
      <name val="Tahoma"/>
      <family val="2"/>
    </font>
  </fonts>
  <fills count="5">
    <fill>
      <patternFill patternType="none"/>
    </fill>
    <fill>
      <patternFill patternType="gray125"/>
    </fill>
    <fill>
      <patternFill patternType="solid">
        <fgColor rgb="FFDDDDDD"/>
      </patternFill>
    </fill>
    <fill>
      <patternFill patternType="solid">
        <fgColor rgb="FFBFBFBF"/>
      </patternFill>
    </fill>
    <fill>
      <patternFill patternType="solid">
        <fgColor rgb="FFFFFFFF"/>
      </patternFill>
    </fill>
  </fills>
  <borders count="3">
    <border>
      <left/>
      <right/>
      <top/>
      <bottom/>
      <diagonal/>
    </border>
    <border>
      <left/>
      <right/>
      <top style="thin">
        <color rgb="FFFFFFFF"/>
      </top>
      <bottom style="thin">
        <color rgb="FFFFFFFF"/>
      </bottom>
      <diagonal/>
    </border>
    <border>
      <left/>
      <right/>
      <top/>
      <bottom style="thin">
        <color rgb="FF000000"/>
      </bottom>
      <diagonal/>
    </border>
  </borders>
  <cellStyleXfs count="3">
    <xf numFmtId="0" fontId="0" fillId="0" borderId="0"/>
    <xf numFmtId="0" fontId="1" fillId="0" borderId="0"/>
    <xf numFmtId="0" fontId="1" fillId="0" borderId="0">
      <alignment horizontal="left"/>
    </xf>
  </cellStyleXfs>
  <cellXfs count="23">
    <xf numFmtId="0" fontId="0" fillId="0" borderId="0" xfId="0"/>
    <xf numFmtId="164" fontId="0" fillId="2" borderId="1" xfId="0" applyNumberFormat="1" applyFont="1" applyFill="1" applyBorder="1" applyAlignment="1">
      <alignment horizontal="right"/>
    </xf>
    <xf numFmtId="165" fontId="0" fillId="2" borderId="1" xfId="0" applyNumberFormat="1" applyFont="1" applyFill="1" applyBorder="1" applyAlignment="1">
      <alignment horizontal="right"/>
    </xf>
    <xf numFmtId="165" fontId="0" fillId="3" borderId="1" xfId="0" applyNumberFormat="1" applyFont="1" applyFill="1" applyBorder="1" applyAlignment="1">
      <alignment horizontal="right"/>
    </xf>
    <xf numFmtId="1" fontId="2" fillId="4" borderId="2" xfId="0" applyNumberFormat="1" applyFont="1" applyFill="1" applyBorder="1" applyAlignment="1">
      <alignment horizontal="center"/>
    </xf>
    <xf numFmtId="164" fontId="0" fillId="3" borderId="1" xfId="0" applyNumberFormat="1" applyFont="1" applyFill="1" applyBorder="1" applyAlignment="1">
      <alignment horizontal="right"/>
    </xf>
    <xf numFmtId="0" fontId="2" fillId="4" borderId="0" xfId="0" applyFont="1" applyFill="1" applyAlignment="1">
      <alignment horizontal="center"/>
    </xf>
    <xf numFmtId="164" fontId="0" fillId="2" borderId="1" xfId="0" applyNumberFormat="1" applyFont="1" applyFill="1" applyBorder="1" applyAlignment="1">
      <alignment horizontal="left"/>
    </xf>
    <xf numFmtId="165" fontId="0" fillId="2" borderId="1" xfId="0" applyNumberFormat="1" applyFont="1" applyFill="1" applyBorder="1" applyAlignment="1">
      <alignment horizontal="left"/>
    </xf>
    <xf numFmtId="1" fontId="2" fillId="4" borderId="2" xfId="0" applyNumberFormat="1" applyFont="1" applyFill="1" applyBorder="1" applyAlignment="1">
      <alignment horizontal="left"/>
    </xf>
    <xf numFmtId="164" fontId="0" fillId="3" borderId="1" xfId="0" applyNumberFormat="1" applyFont="1" applyFill="1" applyBorder="1" applyAlignment="1">
      <alignment horizontal="left"/>
    </xf>
    <xf numFmtId="165" fontId="0" fillId="3" borderId="1" xfId="0" applyNumberFormat="1" applyFont="1" applyFill="1" applyBorder="1" applyAlignment="1">
      <alignment horizontal="left"/>
    </xf>
    <xf numFmtId="0" fontId="3" fillId="4" borderId="0" xfId="0" applyFont="1" applyFill="1" applyAlignment="1">
      <alignment horizontal="left"/>
    </xf>
    <xf numFmtId="0" fontId="2" fillId="4" borderId="0" xfId="0" applyFont="1" applyFill="1" applyAlignment="1">
      <alignment horizontal="left"/>
    </xf>
    <xf numFmtId="0" fontId="0" fillId="4" borderId="0" xfId="0" applyFont="1" applyFill="1" applyAlignment="1">
      <alignment horizontal="left"/>
    </xf>
    <xf numFmtId="0" fontId="0" fillId="0" borderId="0" xfId="0" applyFont="1" applyAlignment="1">
      <alignment horizontal="left"/>
    </xf>
    <xf numFmtId="164" fontId="0" fillId="2" borderId="1" xfId="0" applyNumberFormat="1" applyFont="1" applyFill="1" applyBorder="1" applyAlignment="1">
      <alignment horizontal="left"/>
    </xf>
    <xf numFmtId="0" fontId="4" fillId="4" borderId="0" xfId="0" applyFont="1" applyFill="1" applyAlignment="1">
      <alignment horizontal="left"/>
    </xf>
    <xf numFmtId="0" fontId="5" fillId="0" borderId="0" xfId="1" applyFont="1"/>
    <xf numFmtId="0" fontId="1" fillId="0" borderId="0" xfId="1"/>
    <xf numFmtId="0" fontId="1" fillId="0" borderId="0" xfId="2">
      <alignment horizontal="left"/>
    </xf>
    <xf numFmtId="0" fontId="2" fillId="4" borderId="0" xfId="0" applyFont="1" applyFill="1" applyAlignment="1">
      <alignment horizontal="center"/>
    </xf>
    <xf numFmtId="0" fontId="0" fillId="0" borderId="0" xfId="0"/>
  </cellXfs>
  <cellStyles count="3">
    <cellStyle name="Normal" xfId="0" builtinId="0"/>
    <cellStyle name="Normal 2 2" xfId="2" xr:uid="{F5CB1786-59C4-401C-B9D5-C3DA7474A62F}"/>
    <cellStyle name="Normal 3" xfId="1" xr:uid="{8DB7309B-4C69-4630-B467-11AE73F76D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styles" Target="styles.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worksheet" Target="worksheets/sheet110.xml"/><Relationship Id="rId115" Type="http://schemas.openxmlformats.org/officeDocument/2006/relationships/worksheet" Target="worksheets/sheet115.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5819775</xdr:colOff>
      <xdr:row>44</xdr:row>
      <xdr:rowOff>198120</xdr:rowOff>
    </xdr:to>
    <xdr:sp macro="" textlink="">
      <xdr:nvSpPr>
        <xdr:cNvPr id="2" name="TextBox 1">
          <a:extLst>
            <a:ext uri="{FF2B5EF4-FFF2-40B4-BE49-F238E27FC236}">
              <a16:creationId xmlns:a16="http://schemas.microsoft.com/office/drawing/2014/main" id="{BD4D43D8-CE34-4DA2-AC8D-BD1BD5C3B081}"/>
            </a:ext>
          </a:extLst>
        </xdr:cNvPr>
        <xdr:cNvSpPr txBox="1"/>
      </xdr:nvSpPr>
      <xdr:spPr>
        <a:xfrm>
          <a:off x="0" y="0"/>
          <a:ext cx="6597015" cy="9585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The state of medical education and practice in the UK: 2022</a:t>
          </a:r>
        </a:p>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Reference tables – doctors in training</a:t>
          </a:r>
        </a:p>
        <a:p>
          <a:endPar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Introduction</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These reference tables support and supplement the General Medical Council (GMC) report The State of Medical Education and Practice in the UK:</a:t>
          </a:r>
          <a:r>
            <a:rPr lang="en-GB" sz="10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Workforce Report</a:t>
          </a:r>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 2022. </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1">
              <a:solidFill>
                <a:schemeClr val="dk1"/>
              </a:solidFill>
              <a:effectLst/>
              <a:latin typeface="Tahoma" panose="020B0604030504040204" pitchFamily="34" charset="0"/>
              <a:ea typeface="Tahoma" panose="020B0604030504040204" pitchFamily="34" charset="0"/>
              <a:cs typeface="Tahoma" panose="020B0604030504040204" pitchFamily="34" charset="0"/>
            </a:rPr>
            <a:t>Data sources used</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The tables are based on registration data from the GMC's List of Registered Medical Practitioners (LRMP) and National Training Surveys (NTS) census records. The registration data is reported as of 31 December each year and was downloaded on 17 February 2022. The NTS data was downloaded on 7 June 2022.</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1">
              <a:solidFill>
                <a:schemeClr val="dk1"/>
              </a:solidFill>
              <a:effectLst/>
              <a:latin typeface="Tahoma" panose="020B0604030504040204" pitchFamily="34" charset="0"/>
              <a:ea typeface="Tahoma" panose="020B0604030504040204" pitchFamily="34" charset="0"/>
              <a:cs typeface="Tahoma" panose="020B0604030504040204" pitchFamily="34" charset="0"/>
            </a:rPr>
            <a:t>Organisation of the tables</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Tables 1 to 9 present statistics about all doctors in training for each of the training years from 2011/12 to 2021/22. Comparable data is not available for years prior to this. Most tables are then repeated for each of the programme specialty groups, which are presented in alphabetical order, starting with Anaesthetics and finishing with Surgery.</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Tables for three specialty groups with low numbers of doctors in training - Intensive care medicine; Occupational medicine; and Sexual and reproductive health - have not been included because there is a risk that they could be used to uncover information about individual doctors. The counts in the specialty group tables presented do not, therefore, add up to the total numbers of doctors in training in the overall tables.</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Programme specialty group refers to the specialty group doctors are training in, as recorded in the NTS Census.</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1">
              <a:solidFill>
                <a:schemeClr val="dk1"/>
              </a:solidFill>
              <a:effectLst/>
              <a:latin typeface="Tahoma" panose="020B0604030504040204" pitchFamily="34" charset="0"/>
              <a:ea typeface="Tahoma" panose="020B0604030504040204" pitchFamily="34" charset="0"/>
              <a:cs typeface="Tahoma" panose="020B0604030504040204" pitchFamily="34" charset="0"/>
            </a:rPr>
            <a:t>Doctors in training</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Doctors were reported as being in training for a given year if they were licensed on 31 December of that year, were not already on the GP Register or the Specialist Register, were included in the NTS census in March of the</a:t>
          </a:r>
          <a:r>
            <a:rPr lang="en-GB" sz="10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following</a:t>
          </a:r>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 year and did not respond to the NTS indicating that they were not trainees.</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Doctors in training have to be licensed during their Foundation training.</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1">
              <a:solidFill>
                <a:schemeClr val="dk1"/>
              </a:solidFill>
              <a:effectLst/>
              <a:latin typeface="Tahoma" panose="020B0604030504040204" pitchFamily="34" charset="0"/>
              <a:ea typeface="Tahoma" panose="020B0604030504040204" pitchFamily="34" charset="0"/>
              <a:cs typeface="Tahoma" panose="020B0604030504040204" pitchFamily="34" charset="0"/>
            </a:rPr>
            <a:t>A note on training in emergency medicine</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As part of a pilot introduction of Emergency Medicine as a run-through specialty in 2014, existing ACCS trainees were able to transfer to emergency medicine training. For more information about this change, see</a:t>
          </a: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www.gmc-uk.org/education/approved_curricula_and_assessment_systems.asp.</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1">
              <a:solidFill>
                <a:schemeClr val="dk1"/>
              </a:solidFill>
              <a:effectLst/>
              <a:latin typeface="Tahoma" panose="020B0604030504040204" pitchFamily="34" charset="0"/>
              <a:ea typeface="Tahoma" panose="020B0604030504040204" pitchFamily="34" charset="0"/>
              <a:cs typeface="Tahoma" panose="020B0604030504040204" pitchFamily="34" charset="0"/>
            </a:rPr>
            <a:t>Abbreviations</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The following abbreviations are used throughout the tables:</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ACCS - Acute Care Common Stem</a:t>
          </a: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EEA - European Economic Area</a:t>
          </a: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IMG - International Medical Graduate</a:t>
          </a: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n/a - Not available</a:t>
          </a: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PMQ - Primary Medical Qualification</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1">
              <a:solidFill>
                <a:schemeClr val="dk1"/>
              </a:solidFill>
              <a:effectLst/>
              <a:latin typeface="Tahoma" panose="020B0604030504040204" pitchFamily="34" charset="0"/>
              <a:ea typeface="Tahoma" panose="020B0604030504040204" pitchFamily="34" charset="0"/>
              <a:cs typeface="Tahoma" panose="020B0604030504040204" pitchFamily="34" charset="0"/>
            </a:rPr>
            <a:t>Further information</a:t>
          </a:r>
        </a:p>
        <a:p>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rPr>
            <a:t>For assistance in using the tables, please contact Insight &amp; Research (insightandresearch@gmc-uk.org).</a:t>
          </a:r>
          <a:r>
            <a:rPr lang="en-GB" sz="10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GB" sz="10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19EF9-A873-43DD-87D8-C9FE955E3F85}">
  <sheetPr>
    <pageSetUpPr fitToPage="1"/>
  </sheetPr>
  <dimension ref="A1:B1"/>
  <sheetViews>
    <sheetView showGridLines="0" tabSelected="1" zoomScaleNormal="100" workbookViewId="0">
      <selection activeCell="D9" sqref="D9"/>
    </sheetView>
  </sheetViews>
  <sheetFormatPr defaultColWidth="10" defaultRowHeight="17.100000000000001" customHeight="1" x14ac:dyDescent="0.25"/>
  <cols>
    <col min="1" max="1" width="11.33203125" style="19" customWidth="1"/>
    <col min="2" max="2" width="85.109375" style="19" customWidth="1"/>
    <col min="3" max="4" width="10.33203125" style="20" customWidth="1"/>
    <col min="5" max="256" width="10" style="20"/>
    <col min="257" max="257" width="11.33203125" style="20" customWidth="1"/>
    <col min="258" max="258" width="85.109375" style="20" customWidth="1"/>
    <col min="259" max="260" width="10.33203125" style="20" customWidth="1"/>
    <col min="261" max="512" width="10" style="20"/>
    <col min="513" max="513" width="11.33203125" style="20" customWidth="1"/>
    <col min="514" max="514" width="85.109375" style="20" customWidth="1"/>
    <col min="515" max="516" width="10.33203125" style="20" customWidth="1"/>
    <col min="517" max="768" width="10" style="20"/>
    <col min="769" max="769" width="11.33203125" style="20" customWidth="1"/>
    <col min="770" max="770" width="85.109375" style="20" customWidth="1"/>
    <col min="771" max="772" width="10.33203125" style="20" customWidth="1"/>
    <col min="773" max="1024" width="10" style="20"/>
    <col min="1025" max="1025" width="11.33203125" style="20" customWidth="1"/>
    <col min="1026" max="1026" width="85.109375" style="20" customWidth="1"/>
    <col min="1027" max="1028" width="10.33203125" style="20" customWidth="1"/>
    <col min="1029" max="1280" width="10" style="20"/>
    <col min="1281" max="1281" width="11.33203125" style="20" customWidth="1"/>
    <col min="1282" max="1282" width="85.109375" style="20" customWidth="1"/>
    <col min="1283" max="1284" width="10.33203125" style="20" customWidth="1"/>
    <col min="1285" max="1536" width="10" style="20"/>
    <col min="1537" max="1537" width="11.33203125" style="20" customWidth="1"/>
    <col min="1538" max="1538" width="85.109375" style="20" customWidth="1"/>
    <col min="1539" max="1540" width="10.33203125" style="20" customWidth="1"/>
    <col min="1541" max="1792" width="10" style="20"/>
    <col min="1793" max="1793" width="11.33203125" style="20" customWidth="1"/>
    <col min="1794" max="1794" width="85.109375" style="20" customWidth="1"/>
    <col min="1795" max="1796" width="10.33203125" style="20" customWidth="1"/>
    <col min="1797" max="2048" width="10" style="20"/>
    <col min="2049" max="2049" width="11.33203125" style="20" customWidth="1"/>
    <col min="2050" max="2050" width="85.109375" style="20" customWidth="1"/>
    <col min="2051" max="2052" width="10.33203125" style="20" customWidth="1"/>
    <col min="2053" max="2304" width="10" style="20"/>
    <col min="2305" max="2305" width="11.33203125" style="20" customWidth="1"/>
    <col min="2306" max="2306" width="85.109375" style="20" customWidth="1"/>
    <col min="2307" max="2308" width="10.33203125" style="20" customWidth="1"/>
    <col min="2309" max="2560" width="10" style="20"/>
    <col min="2561" max="2561" width="11.33203125" style="20" customWidth="1"/>
    <col min="2562" max="2562" width="85.109375" style="20" customWidth="1"/>
    <col min="2563" max="2564" width="10.33203125" style="20" customWidth="1"/>
    <col min="2565" max="2816" width="10" style="20"/>
    <col min="2817" max="2817" width="11.33203125" style="20" customWidth="1"/>
    <col min="2818" max="2818" width="85.109375" style="20" customWidth="1"/>
    <col min="2819" max="2820" width="10.33203125" style="20" customWidth="1"/>
    <col min="2821" max="3072" width="10" style="20"/>
    <col min="3073" max="3073" width="11.33203125" style="20" customWidth="1"/>
    <col min="3074" max="3074" width="85.109375" style="20" customWidth="1"/>
    <col min="3075" max="3076" width="10.33203125" style="20" customWidth="1"/>
    <col min="3077" max="3328" width="10" style="20"/>
    <col min="3329" max="3329" width="11.33203125" style="20" customWidth="1"/>
    <col min="3330" max="3330" width="85.109375" style="20" customWidth="1"/>
    <col min="3331" max="3332" width="10.33203125" style="20" customWidth="1"/>
    <col min="3333" max="3584" width="10" style="20"/>
    <col min="3585" max="3585" width="11.33203125" style="20" customWidth="1"/>
    <col min="3586" max="3586" width="85.109375" style="20" customWidth="1"/>
    <col min="3587" max="3588" width="10.33203125" style="20" customWidth="1"/>
    <col min="3589" max="3840" width="10" style="20"/>
    <col min="3841" max="3841" width="11.33203125" style="20" customWidth="1"/>
    <col min="3842" max="3842" width="85.109375" style="20" customWidth="1"/>
    <col min="3843" max="3844" width="10.33203125" style="20" customWidth="1"/>
    <col min="3845" max="4096" width="10" style="20"/>
    <col min="4097" max="4097" width="11.33203125" style="20" customWidth="1"/>
    <col min="4098" max="4098" width="85.109375" style="20" customWidth="1"/>
    <col min="4099" max="4100" width="10.33203125" style="20" customWidth="1"/>
    <col min="4101" max="4352" width="10" style="20"/>
    <col min="4353" max="4353" width="11.33203125" style="20" customWidth="1"/>
    <col min="4354" max="4354" width="85.109375" style="20" customWidth="1"/>
    <col min="4355" max="4356" width="10.33203125" style="20" customWidth="1"/>
    <col min="4357" max="4608" width="10" style="20"/>
    <col min="4609" max="4609" width="11.33203125" style="20" customWidth="1"/>
    <col min="4610" max="4610" width="85.109375" style="20" customWidth="1"/>
    <col min="4611" max="4612" width="10.33203125" style="20" customWidth="1"/>
    <col min="4613" max="4864" width="10" style="20"/>
    <col min="4865" max="4865" width="11.33203125" style="20" customWidth="1"/>
    <col min="4866" max="4866" width="85.109375" style="20" customWidth="1"/>
    <col min="4867" max="4868" width="10.33203125" style="20" customWidth="1"/>
    <col min="4869" max="5120" width="10" style="20"/>
    <col min="5121" max="5121" width="11.33203125" style="20" customWidth="1"/>
    <col min="5122" max="5122" width="85.109375" style="20" customWidth="1"/>
    <col min="5123" max="5124" width="10.33203125" style="20" customWidth="1"/>
    <col min="5125" max="5376" width="10" style="20"/>
    <col min="5377" max="5377" width="11.33203125" style="20" customWidth="1"/>
    <col min="5378" max="5378" width="85.109375" style="20" customWidth="1"/>
    <col min="5379" max="5380" width="10.33203125" style="20" customWidth="1"/>
    <col min="5381" max="5632" width="10" style="20"/>
    <col min="5633" max="5633" width="11.33203125" style="20" customWidth="1"/>
    <col min="5634" max="5634" width="85.109375" style="20" customWidth="1"/>
    <col min="5635" max="5636" width="10.33203125" style="20" customWidth="1"/>
    <col min="5637" max="5888" width="10" style="20"/>
    <col min="5889" max="5889" width="11.33203125" style="20" customWidth="1"/>
    <col min="5890" max="5890" width="85.109375" style="20" customWidth="1"/>
    <col min="5891" max="5892" width="10.33203125" style="20" customWidth="1"/>
    <col min="5893" max="6144" width="10" style="20"/>
    <col min="6145" max="6145" width="11.33203125" style="20" customWidth="1"/>
    <col min="6146" max="6146" width="85.109375" style="20" customWidth="1"/>
    <col min="6147" max="6148" width="10.33203125" style="20" customWidth="1"/>
    <col min="6149" max="6400" width="10" style="20"/>
    <col min="6401" max="6401" width="11.33203125" style="20" customWidth="1"/>
    <col min="6402" max="6402" width="85.109375" style="20" customWidth="1"/>
    <col min="6403" max="6404" width="10.33203125" style="20" customWidth="1"/>
    <col min="6405" max="6656" width="10" style="20"/>
    <col min="6657" max="6657" width="11.33203125" style="20" customWidth="1"/>
    <col min="6658" max="6658" width="85.109375" style="20" customWidth="1"/>
    <col min="6659" max="6660" width="10.33203125" style="20" customWidth="1"/>
    <col min="6661" max="6912" width="10" style="20"/>
    <col min="6913" max="6913" width="11.33203125" style="20" customWidth="1"/>
    <col min="6914" max="6914" width="85.109375" style="20" customWidth="1"/>
    <col min="6915" max="6916" width="10.33203125" style="20" customWidth="1"/>
    <col min="6917" max="7168" width="10" style="20"/>
    <col min="7169" max="7169" width="11.33203125" style="20" customWidth="1"/>
    <col min="7170" max="7170" width="85.109375" style="20" customWidth="1"/>
    <col min="7171" max="7172" width="10.33203125" style="20" customWidth="1"/>
    <col min="7173" max="7424" width="10" style="20"/>
    <col min="7425" max="7425" width="11.33203125" style="20" customWidth="1"/>
    <col min="7426" max="7426" width="85.109375" style="20" customWidth="1"/>
    <col min="7427" max="7428" width="10.33203125" style="20" customWidth="1"/>
    <col min="7429" max="7680" width="10" style="20"/>
    <col min="7681" max="7681" width="11.33203125" style="20" customWidth="1"/>
    <col min="7682" max="7682" width="85.109375" style="20" customWidth="1"/>
    <col min="7683" max="7684" width="10.33203125" style="20" customWidth="1"/>
    <col min="7685" max="7936" width="10" style="20"/>
    <col min="7937" max="7937" width="11.33203125" style="20" customWidth="1"/>
    <col min="7938" max="7938" width="85.109375" style="20" customWidth="1"/>
    <col min="7939" max="7940" width="10.33203125" style="20" customWidth="1"/>
    <col min="7941" max="8192" width="10" style="20"/>
    <col min="8193" max="8193" width="11.33203125" style="20" customWidth="1"/>
    <col min="8194" max="8194" width="85.109375" style="20" customWidth="1"/>
    <col min="8195" max="8196" width="10.33203125" style="20" customWidth="1"/>
    <col min="8197" max="8448" width="10" style="20"/>
    <col min="8449" max="8449" width="11.33203125" style="20" customWidth="1"/>
    <col min="8450" max="8450" width="85.109375" style="20" customWidth="1"/>
    <col min="8451" max="8452" width="10.33203125" style="20" customWidth="1"/>
    <col min="8453" max="8704" width="10" style="20"/>
    <col min="8705" max="8705" width="11.33203125" style="20" customWidth="1"/>
    <col min="8706" max="8706" width="85.109375" style="20" customWidth="1"/>
    <col min="8707" max="8708" width="10.33203125" style="20" customWidth="1"/>
    <col min="8709" max="8960" width="10" style="20"/>
    <col min="8961" max="8961" width="11.33203125" style="20" customWidth="1"/>
    <col min="8962" max="8962" width="85.109375" style="20" customWidth="1"/>
    <col min="8963" max="8964" width="10.33203125" style="20" customWidth="1"/>
    <col min="8965" max="9216" width="10" style="20"/>
    <col min="9217" max="9217" width="11.33203125" style="20" customWidth="1"/>
    <col min="9218" max="9218" width="85.109375" style="20" customWidth="1"/>
    <col min="9219" max="9220" width="10.33203125" style="20" customWidth="1"/>
    <col min="9221" max="9472" width="10" style="20"/>
    <col min="9473" max="9473" width="11.33203125" style="20" customWidth="1"/>
    <col min="9474" max="9474" width="85.109375" style="20" customWidth="1"/>
    <col min="9475" max="9476" width="10.33203125" style="20" customWidth="1"/>
    <col min="9477" max="9728" width="10" style="20"/>
    <col min="9729" max="9729" width="11.33203125" style="20" customWidth="1"/>
    <col min="9730" max="9730" width="85.109375" style="20" customWidth="1"/>
    <col min="9731" max="9732" width="10.33203125" style="20" customWidth="1"/>
    <col min="9733" max="9984" width="10" style="20"/>
    <col min="9985" max="9985" width="11.33203125" style="20" customWidth="1"/>
    <col min="9986" max="9986" width="85.109375" style="20" customWidth="1"/>
    <col min="9987" max="9988" width="10.33203125" style="20" customWidth="1"/>
    <col min="9989" max="10240" width="10" style="20"/>
    <col min="10241" max="10241" width="11.33203125" style="20" customWidth="1"/>
    <col min="10242" max="10242" width="85.109375" style="20" customWidth="1"/>
    <col min="10243" max="10244" width="10.33203125" style="20" customWidth="1"/>
    <col min="10245" max="10496" width="10" style="20"/>
    <col min="10497" max="10497" width="11.33203125" style="20" customWidth="1"/>
    <col min="10498" max="10498" width="85.109375" style="20" customWidth="1"/>
    <col min="10499" max="10500" width="10.33203125" style="20" customWidth="1"/>
    <col min="10501" max="10752" width="10" style="20"/>
    <col min="10753" max="10753" width="11.33203125" style="20" customWidth="1"/>
    <col min="10754" max="10754" width="85.109375" style="20" customWidth="1"/>
    <col min="10755" max="10756" width="10.33203125" style="20" customWidth="1"/>
    <col min="10757" max="11008" width="10" style="20"/>
    <col min="11009" max="11009" width="11.33203125" style="20" customWidth="1"/>
    <col min="11010" max="11010" width="85.109375" style="20" customWidth="1"/>
    <col min="11011" max="11012" width="10.33203125" style="20" customWidth="1"/>
    <col min="11013" max="11264" width="10" style="20"/>
    <col min="11265" max="11265" width="11.33203125" style="20" customWidth="1"/>
    <col min="11266" max="11266" width="85.109375" style="20" customWidth="1"/>
    <col min="11267" max="11268" width="10.33203125" style="20" customWidth="1"/>
    <col min="11269" max="11520" width="10" style="20"/>
    <col min="11521" max="11521" width="11.33203125" style="20" customWidth="1"/>
    <col min="11522" max="11522" width="85.109375" style="20" customWidth="1"/>
    <col min="11523" max="11524" width="10.33203125" style="20" customWidth="1"/>
    <col min="11525" max="11776" width="10" style="20"/>
    <col min="11777" max="11777" width="11.33203125" style="20" customWidth="1"/>
    <col min="11778" max="11778" width="85.109375" style="20" customWidth="1"/>
    <col min="11779" max="11780" width="10.33203125" style="20" customWidth="1"/>
    <col min="11781" max="12032" width="10" style="20"/>
    <col min="12033" max="12033" width="11.33203125" style="20" customWidth="1"/>
    <col min="12034" max="12034" width="85.109375" style="20" customWidth="1"/>
    <col min="12035" max="12036" width="10.33203125" style="20" customWidth="1"/>
    <col min="12037" max="12288" width="10" style="20"/>
    <col min="12289" max="12289" width="11.33203125" style="20" customWidth="1"/>
    <col min="12290" max="12290" width="85.109375" style="20" customWidth="1"/>
    <col min="12291" max="12292" width="10.33203125" style="20" customWidth="1"/>
    <col min="12293" max="12544" width="10" style="20"/>
    <col min="12545" max="12545" width="11.33203125" style="20" customWidth="1"/>
    <col min="12546" max="12546" width="85.109375" style="20" customWidth="1"/>
    <col min="12547" max="12548" width="10.33203125" style="20" customWidth="1"/>
    <col min="12549" max="12800" width="10" style="20"/>
    <col min="12801" max="12801" width="11.33203125" style="20" customWidth="1"/>
    <col min="12802" max="12802" width="85.109375" style="20" customWidth="1"/>
    <col min="12803" max="12804" width="10.33203125" style="20" customWidth="1"/>
    <col min="12805" max="13056" width="10" style="20"/>
    <col min="13057" max="13057" width="11.33203125" style="20" customWidth="1"/>
    <col min="13058" max="13058" width="85.109375" style="20" customWidth="1"/>
    <col min="13059" max="13060" width="10.33203125" style="20" customWidth="1"/>
    <col min="13061" max="13312" width="10" style="20"/>
    <col min="13313" max="13313" width="11.33203125" style="20" customWidth="1"/>
    <col min="13314" max="13314" width="85.109375" style="20" customWidth="1"/>
    <col min="13315" max="13316" width="10.33203125" style="20" customWidth="1"/>
    <col min="13317" max="13568" width="10" style="20"/>
    <col min="13569" max="13569" width="11.33203125" style="20" customWidth="1"/>
    <col min="13570" max="13570" width="85.109375" style="20" customWidth="1"/>
    <col min="13571" max="13572" width="10.33203125" style="20" customWidth="1"/>
    <col min="13573" max="13824" width="10" style="20"/>
    <col min="13825" max="13825" width="11.33203125" style="20" customWidth="1"/>
    <col min="13826" max="13826" width="85.109375" style="20" customWidth="1"/>
    <col min="13827" max="13828" width="10.33203125" style="20" customWidth="1"/>
    <col min="13829" max="14080" width="10" style="20"/>
    <col min="14081" max="14081" width="11.33203125" style="20" customWidth="1"/>
    <col min="14082" max="14082" width="85.109375" style="20" customWidth="1"/>
    <col min="14083" max="14084" width="10.33203125" style="20" customWidth="1"/>
    <col min="14085" max="14336" width="10" style="20"/>
    <col min="14337" max="14337" width="11.33203125" style="20" customWidth="1"/>
    <col min="14338" max="14338" width="85.109375" style="20" customWidth="1"/>
    <col min="14339" max="14340" width="10.33203125" style="20" customWidth="1"/>
    <col min="14341" max="14592" width="10" style="20"/>
    <col min="14593" max="14593" width="11.33203125" style="20" customWidth="1"/>
    <col min="14594" max="14594" width="85.109375" style="20" customWidth="1"/>
    <col min="14595" max="14596" width="10.33203125" style="20" customWidth="1"/>
    <col min="14597" max="14848" width="10" style="20"/>
    <col min="14849" max="14849" width="11.33203125" style="20" customWidth="1"/>
    <col min="14850" max="14850" width="85.109375" style="20" customWidth="1"/>
    <col min="14851" max="14852" width="10.33203125" style="20" customWidth="1"/>
    <col min="14853" max="15104" width="10" style="20"/>
    <col min="15105" max="15105" width="11.33203125" style="20" customWidth="1"/>
    <col min="15106" max="15106" width="85.109375" style="20" customWidth="1"/>
    <col min="15107" max="15108" width="10.33203125" style="20" customWidth="1"/>
    <col min="15109" max="15360" width="10" style="20"/>
    <col min="15361" max="15361" width="11.33203125" style="20" customWidth="1"/>
    <col min="15362" max="15362" width="85.109375" style="20" customWidth="1"/>
    <col min="15363" max="15364" width="10.33203125" style="20" customWidth="1"/>
    <col min="15365" max="15616" width="10" style="20"/>
    <col min="15617" max="15617" width="11.33203125" style="20" customWidth="1"/>
    <col min="15618" max="15618" width="85.109375" style="20" customWidth="1"/>
    <col min="15619" max="15620" width="10.33203125" style="20" customWidth="1"/>
    <col min="15621" max="15872" width="10" style="20"/>
    <col min="15873" max="15873" width="11.33203125" style="20" customWidth="1"/>
    <col min="15874" max="15874" width="85.109375" style="20" customWidth="1"/>
    <col min="15875" max="15876" width="10.33203125" style="20" customWidth="1"/>
    <col min="15877" max="16128" width="10" style="20"/>
    <col min="16129" max="16129" width="11.33203125" style="20" customWidth="1"/>
    <col min="16130" max="16130" width="85.109375" style="20" customWidth="1"/>
    <col min="16131" max="16132" width="10.33203125" style="20" customWidth="1"/>
    <col min="16133" max="16384" width="10" style="20"/>
  </cols>
  <sheetData>
    <row r="1" spans="1:1" ht="17.100000000000001" customHeight="1" x14ac:dyDescent="0.25">
      <c r="A1" s="18"/>
    </row>
  </sheetData>
  <pageMargins left="0.70866141732283472" right="0.70866141732283472" top="0.74803149606299213" bottom="0.74803149606299213" header="0.31496062992125984" footer="0.31496062992125984"/>
  <pageSetup paperSize="9" scale="94" fitToHeight="0" orientation="portrait" r:id="rId1"/>
  <headerFooter>
    <oddHeader>&amp;LThe state of medical education and practice in the UK: 2022
Reference tables – doctors in training</oddHeader>
    <oddFooter>&amp;LGeneral Medical Council&amp;R&amp;A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101</v>
      </c>
    </row>
    <row r="2" spans="1:11" ht="15" x14ac:dyDescent="0.25">
      <c r="A2" s="12" t="s">
        <v>26</v>
      </c>
    </row>
    <row r="3" spans="1:11" ht="15" x14ac:dyDescent="0.25">
      <c r="A3" s="12" t="s">
        <v>55</v>
      </c>
    </row>
    <row r="4" spans="1:11" ht="15" x14ac:dyDescent="0.25">
      <c r="A4" s="12" t="s">
        <v>50</v>
      </c>
    </row>
    <row r="5" spans="1:11" x14ac:dyDescent="0.25">
      <c r="A5" s="17" t="str">
        <f>HYPERLINK("#'Table of contents'!A10",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83</v>
      </c>
      <c r="B8" s="1">
        <v>10004</v>
      </c>
      <c r="C8" s="1">
        <v>10031</v>
      </c>
      <c r="D8" s="1">
        <v>10349</v>
      </c>
      <c r="E8" s="1">
        <v>10641</v>
      </c>
      <c r="F8" s="1">
        <v>10827</v>
      </c>
      <c r="G8" s="1">
        <v>10824</v>
      </c>
      <c r="H8" s="1">
        <v>11233</v>
      </c>
      <c r="I8" s="1">
        <v>11650</v>
      </c>
      <c r="J8" s="1">
        <v>11917</v>
      </c>
      <c r="K8" s="1">
        <v>12824</v>
      </c>
    </row>
    <row r="9" spans="1:11" x14ac:dyDescent="0.25">
      <c r="A9" s="16" t="s">
        <v>84</v>
      </c>
      <c r="B9" s="1">
        <v>994</v>
      </c>
      <c r="C9" s="1">
        <v>1056</v>
      </c>
      <c r="D9" s="1">
        <v>1109</v>
      </c>
      <c r="E9" s="1">
        <v>1149</v>
      </c>
      <c r="F9" s="1">
        <v>1257</v>
      </c>
      <c r="G9" s="1">
        <v>1281</v>
      </c>
      <c r="H9" s="1">
        <v>1364</v>
      </c>
      <c r="I9" s="1">
        <v>1396</v>
      </c>
      <c r="J9" s="1">
        <v>1475</v>
      </c>
      <c r="K9" s="1">
        <v>1599</v>
      </c>
    </row>
    <row r="10" spans="1:11" x14ac:dyDescent="0.25">
      <c r="A10" s="16" t="s">
        <v>85</v>
      </c>
      <c r="B10" s="1">
        <v>1551</v>
      </c>
      <c r="C10" s="1">
        <v>1633</v>
      </c>
      <c r="D10" s="1">
        <v>1725</v>
      </c>
      <c r="E10" s="1">
        <v>1844</v>
      </c>
      <c r="F10" s="1">
        <v>1862</v>
      </c>
      <c r="G10" s="1">
        <v>1838</v>
      </c>
      <c r="H10" s="1">
        <v>1972</v>
      </c>
      <c r="I10" s="1">
        <v>2032</v>
      </c>
      <c r="J10" s="1">
        <v>2103</v>
      </c>
      <c r="K10" s="1">
        <v>2186</v>
      </c>
    </row>
    <row r="11" spans="1:11" x14ac:dyDescent="0.25">
      <c r="A11" s="16" t="s">
        <v>86</v>
      </c>
      <c r="B11" s="1">
        <v>31537</v>
      </c>
      <c r="C11" s="1">
        <v>31984</v>
      </c>
      <c r="D11" s="1">
        <v>33065</v>
      </c>
      <c r="E11" s="1">
        <v>33515</v>
      </c>
      <c r="F11" s="1">
        <v>33739</v>
      </c>
      <c r="G11" s="1">
        <v>33619</v>
      </c>
      <c r="H11" s="1">
        <v>33938</v>
      </c>
      <c r="I11" s="1">
        <v>33998</v>
      </c>
      <c r="J11" s="1">
        <v>33785</v>
      </c>
      <c r="K11" s="1">
        <v>33821</v>
      </c>
    </row>
    <row r="12" spans="1:11" x14ac:dyDescent="0.25">
      <c r="A12" s="16" t="s">
        <v>87</v>
      </c>
      <c r="B12" s="1">
        <v>1197</v>
      </c>
      <c r="C12" s="1">
        <v>1264</v>
      </c>
      <c r="D12" s="1">
        <v>1337</v>
      </c>
      <c r="E12" s="1">
        <v>1415</v>
      </c>
      <c r="F12" s="1">
        <v>1521</v>
      </c>
      <c r="G12" s="1">
        <v>1552</v>
      </c>
      <c r="H12" s="1">
        <v>1581</v>
      </c>
      <c r="I12" s="1">
        <v>1583</v>
      </c>
      <c r="J12" s="1">
        <v>1593</v>
      </c>
      <c r="K12" s="1">
        <v>1662</v>
      </c>
    </row>
    <row r="13" spans="1:11" x14ac:dyDescent="0.25">
      <c r="A13" s="16" t="s">
        <v>88</v>
      </c>
      <c r="B13" s="1">
        <v>2512</v>
      </c>
      <c r="C13" s="1">
        <v>2412</v>
      </c>
      <c r="D13" s="1">
        <v>2304</v>
      </c>
      <c r="E13" s="1">
        <v>2067</v>
      </c>
      <c r="F13" s="1">
        <v>1873</v>
      </c>
      <c r="G13" s="1">
        <v>1811</v>
      </c>
      <c r="H13" s="1">
        <v>1809</v>
      </c>
      <c r="I13" s="1">
        <v>1810</v>
      </c>
      <c r="J13" s="1">
        <v>1789</v>
      </c>
      <c r="K13" s="1">
        <v>1752</v>
      </c>
    </row>
    <row r="14" spans="1:11" x14ac:dyDescent="0.25">
      <c r="A14" s="16" t="s">
        <v>89</v>
      </c>
      <c r="B14" s="1">
        <v>268</v>
      </c>
      <c r="C14" s="1">
        <v>280</v>
      </c>
      <c r="D14" s="1">
        <v>284</v>
      </c>
      <c r="E14" s="1">
        <v>289</v>
      </c>
      <c r="F14" s="1">
        <v>311</v>
      </c>
      <c r="G14" s="1">
        <v>354</v>
      </c>
      <c r="H14" s="1">
        <v>473</v>
      </c>
      <c r="I14" s="1">
        <v>560</v>
      </c>
      <c r="J14" s="1">
        <v>643</v>
      </c>
      <c r="K14" s="1">
        <v>739</v>
      </c>
    </row>
    <row r="15" spans="1:11" x14ac:dyDescent="0.25">
      <c r="A15" s="16" t="s">
        <v>90</v>
      </c>
      <c r="B15" s="1">
        <v>51</v>
      </c>
      <c r="C15" s="1">
        <v>48</v>
      </c>
      <c r="D15" s="1">
        <v>55</v>
      </c>
      <c r="E15" s="1">
        <v>57</v>
      </c>
      <c r="F15" s="1">
        <v>67</v>
      </c>
      <c r="G15" s="1">
        <v>87</v>
      </c>
      <c r="H15" s="1">
        <v>110</v>
      </c>
      <c r="I15" s="1">
        <v>128</v>
      </c>
      <c r="J15" s="1">
        <v>139</v>
      </c>
      <c r="K15" s="1">
        <v>167</v>
      </c>
    </row>
    <row r="16" spans="1:11" x14ac:dyDescent="0.25">
      <c r="A16" s="16" t="s">
        <v>91</v>
      </c>
      <c r="B16" s="1">
        <v>57</v>
      </c>
      <c r="C16" s="1">
        <v>53</v>
      </c>
      <c r="D16" s="1">
        <v>54</v>
      </c>
      <c r="E16" s="1">
        <v>60</v>
      </c>
      <c r="F16" s="1">
        <v>61</v>
      </c>
      <c r="G16" s="1">
        <v>63</v>
      </c>
      <c r="H16" s="1">
        <v>69</v>
      </c>
      <c r="I16" s="1">
        <v>78</v>
      </c>
      <c r="J16" s="1">
        <v>95</v>
      </c>
      <c r="K16" s="1">
        <v>104</v>
      </c>
    </row>
    <row r="17" spans="1:11" x14ac:dyDescent="0.25">
      <c r="A17" s="16" t="s">
        <v>92</v>
      </c>
      <c r="B17" s="1">
        <v>1564</v>
      </c>
      <c r="C17" s="1">
        <v>1557</v>
      </c>
      <c r="D17" s="1">
        <v>1557</v>
      </c>
      <c r="E17" s="1">
        <v>1602</v>
      </c>
      <c r="F17" s="1">
        <v>1615</v>
      </c>
      <c r="G17" s="1">
        <v>1685</v>
      </c>
      <c r="H17" s="1">
        <v>1735</v>
      </c>
      <c r="I17" s="1">
        <v>1790</v>
      </c>
      <c r="J17" s="1">
        <v>1826</v>
      </c>
      <c r="K17" s="1">
        <v>1813</v>
      </c>
    </row>
    <row r="18" spans="1:11" x14ac:dyDescent="0.25">
      <c r="A18" s="16" t="s">
        <v>93</v>
      </c>
      <c r="B18" s="1">
        <v>37</v>
      </c>
      <c r="C18" s="1">
        <v>40</v>
      </c>
      <c r="D18" s="1">
        <v>42</v>
      </c>
      <c r="E18" s="1">
        <v>52</v>
      </c>
      <c r="F18" s="1">
        <v>55</v>
      </c>
      <c r="G18" s="1">
        <v>56</v>
      </c>
      <c r="H18" s="1">
        <v>65</v>
      </c>
      <c r="I18" s="1">
        <v>77</v>
      </c>
      <c r="J18" s="1">
        <v>89</v>
      </c>
      <c r="K18" s="1">
        <v>123</v>
      </c>
    </row>
    <row r="19" spans="1:11" x14ac:dyDescent="0.25">
      <c r="A19" s="16" t="s">
        <v>94</v>
      </c>
      <c r="B19" s="1">
        <v>148</v>
      </c>
      <c r="C19" s="1">
        <v>130</v>
      </c>
      <c r="D19" s="1">
        <v>101</v>
      </c>
      <c r="E19" s="1">
        <v>85</v>
      </c>
      <c r="F19" s="1">
        <v>84</v>
      </c>
      <c r="G19" s="1">
        <v>85</v>
      </c>
      <c r="H19" s="1">
        <v>107</v>
      </c>
      <c r="I19" s="1">
        <v>102</v>
      </c>
      <c r="J19" s="1">
        <v>125</v>
      </c>
      <c r="K19" s="1">
        <v>136</v>
      </c>
    </row>
    <row r="20" spans="1:11" x14ac:dyDescent="0.25">
      <c r="A20" s="16" t="s">
        <v>95</v>
      </c>
      <c r="B20" s="1">
        <v>6184</v>
      </c>
      <c r="C20" s="1">
        <v>5084</v>
      </c>
      <c r="D20" s="1">
        <v>4357</v>
      </c>
      <c r="E20" s="1">
        <v>4012</v>
      </c>
      <c r="F20" s="1">
        <v>3927</v>
      </c>
      <c r="G20" s="1">
        <v>3937</v>
      </c>
      <c r="H20" s="1">
        <v>4468</v>
      </c>
      <c r="I20" s="1">
        <v>4986</v>
      </c>
      <c r="J20" s="1">
        <v>5739</v>
      </c>
      <c r="K20" s="1">
        <v>6530</v>
      </c>
    </row>
    <row r="21" spans="1:11" x14ac:dyDescent="0.25">
      <c r="A21" s="16" t="s">
        <v>96</v>
      </c>
      <c r="B21" s="1">
        <v>1014</v>
      </c>
      <c r="C21" s="1">
        <v>926</v>
      </c>
      <c r="D21" s="1">
        <v>859</v>
      </c>
      <c r="E21" s="1">
        <v>885</v>
      </c>
      <c r="F21" s="1">
        <v>982</v>
      </c>
      <c r="G21" s="1">
        <v>1169</v>
      </c>
      <c r="H21" s="1">
        <v>1526</v>
      </c>
      <c r="I21" s="1">
        <v>2045</v>
      </c>
      <c r="J21" s="1">
        <v>2644</v>
      </c>
      <c r="K21" s="1">
        <v>3186</v>
      </c>
    </row>
    <row r="22" spans="1:11" x14ac:dyDescent="0.25">
      <c r="A22" s="16" t="s">
        <v>97</v>
      </c>
      <c r="B22" s="1">
        <v>156</v>
      </c>
      <c r="C22" s="1">
        <v>141</v>
      </c>
      <c r="D22" s="1">
        <v>142</v>
      </c>
      <c r="E22" s="1">
        <v>156</v>
      </c>
      <c r="F22" s="1">
        <v>160</v>
      </c>
      <c r="G22" s="1">
        <v>159</v>
      </c>
      <c r="H22" s="1">
        <v>182</v>
      </c>
      <c r="I22" s="1">
        <v>209</v>
      </c>
      <c r="J22" s="1">
        <v>250</v>
      </c>
      <c r="K22" s="1">
        <v>302</v>
      </c>
    </row>
    <row r="23" spans="1:11" x14ac:dyDescent="0.25">
      <c r="A23" s="16" t="s">
        <v>98</v>
      </c>
      <c r="B23" s="1">
        <v>604</v>
      </c>
      <c r="C23" s="1">
        <v>476</v>
      </c>
      <c r="D23" s="1">
        <v>438</v>
      </c>
      <c r="E23" s="1">
        <v>416</v>
      </c>
      <c r="F23" s="1">
        <v>410</v>
      </c>
      <c r="G23" s="1">
        <v>410</v>
      </c>
      <c r="H23" s="1">
        <v>421</v>
      </c>
      <c r="I23" s="1">
        <v>460</v>
      </c>
      <c r="J23" s="1">
        <v>516</v>
      </c>
      <c r="K23" s="1">
        <v>589</v>
      </c>
    </row>
    <row r="24" spans="1:11" x14ac:dyDescent="0.25">
      <c r="A24" s="16" t="s">
        <v>99</v>
      </c>
      <c r="B24" s="1">
        <v>677</v>
      </c>
      <c r="C24" s="1">
        <v>601</v>
      </c>
      <c r="D24" s="1">
        <v>568</v>
      </c>
      <c r="E24" s="1">
        <v>572</v>
      </c>
      <c r="F24" s="1">
        <v>599</v>
      </c>
      <c r="G24" s="1">
        <v>665</v>
      </c>
      <c r="H24" s="1">
        <v>850</v>
      </c>
      <c r="I24" s="1">
        <v>1074</v>
      </c>
      <c r="J24" s="1">
        <v>1421</v>
      </c>
      <c r="K24" s="1">
        <v>1821</v>
      </c>
    </row>
    <row r="25" spans="1:11" x14ac:dyDescent="0.25">
      <c r="A25" s="16" t="s">
        <v>100</v>
      </c>
      <c r="B25" s="1">
        <v>861</v>
      </c>
      <c r="C25" s="1">
        <v>635</v>
      </c>
      <c r="D25" s="1">
        <v>496</v>
      </c>
      <c r="E25" s="1">
        <v>397</v>
      </c>
      <c r="F25" s="1">
        <v>300</v>
      </c>
      <c r="G25" s="1">
        <v>256</v>
      </c>
      <c r="H25" s="1">
        <v>297</v>
      </c>
      <c r="I25" s="1">
        <v>364</v>
      </c>
      <c r="J25" s="1">
        <v>472</v>
      </c>
      <c r="K25" s="1">
        <v>607</v>
      </c>
    </row>
    <row r="26" spans="1:11" x14ac:dyDescent="0.25">
      <c r="A26" s="10" t="s">
        <v>13</v>
      </c>
      <c r="B26" s="5">
        <v>59416</v>
      </c>
      <c r="C26" s="5">
        <v>58351</v>
      </c>
      <c r="D26" s="5">
        <v>58842</v>
      </c>
      <c r="E26" s="5">
        <v>59214</v>
      </c>
      <c r="F26" s="5">
        <v>59650</v>
      </c>
      <c r="G26" s="5">
        <v>59851</v>
      </c>
      <c r="H26" s="5">
        <v>62200</v>
      </c>
      <c r="I26" s="5">
        <v>64342</v>
      </c>
      <c r="J26" s="5">
        <v>66621</v>
      </c>
      <c r="K26" s="5">
        <v>69961</v>
      </c>
    </row>
    <row r="27" spans="1:11" x14ac:dyDescent="0.25">
      <c r="A27" s="15"/>
    </row>
    <row r="28" spans="1:11" x14ac:dyDescent="0.25">
      <c r="A28" s="15"/>
    </row>
    <row r="29" spans="1:11" x14ac:dyDescent="0.25">
      <c r="A29" s="15"/>
      <c r="B29" s="21" t="s">
        <v>29</v>
      </c>
      <c r="C29" s="22"/>
      <c r="D29" s="22"/>
      <c r="E29" s="22"/>
      <c r="F29" s="22"/>
      <c r="G29" s="22"/>
      <c r="H29" s="22"/>
      <c r="I29" s="22"/>
      <c r="J29" s="22"/>
      <c r="K29" s="22"/>
    </row>
    <row r="30" spans="1:11" x14ac:dyDescent="0.25">
      <c r="A30" s="9" t="s">
        <v>33</v>
      </c>
      <c r="B30" s="4" t="s">
        <v>0</v>
      </c>
      <c r="C30" s="4" t="s">
        <v>1</v>
      </c>
      <c r="D30" s="4" t="s">
        <v>2</v>
      </c>
      <c r="E30" s="4" t="s">
        <v>3</v>
      </c>
      <c r="F30" s="4" t="s">
        <v>4</v>
      </c>
      <c r="G30" s="4" t="s">
        <v>5</v>
      </c>
      <c r="H30" s="4" t="s">
        <v>6</v>
      </c>
      <c r="I30" s="4" t="s">
        <v>7</v>
      </c>
      <c r="J30" s="4" t="s">
        <v>8</v>
      </c>
      <c r="K30" s="4" t="s">
        <v>9</v>
      </c>
    </row>
    <row r="31" spans="1:11" x14ac:dyDescent="0.25">
      <c r="A31" s="8" t="s">
        <v>83</v>
      </c>
      <c r="B31" s="2">
        <v>0.20931059734281801</v>
      </c>
      <c r="C31" s="2">
        <v>0.20733774286895401</v>
      </c>
      <c r="D31" s="2">
        <v>0.207440517949849</v>
      </c>
      <c r="E31" s="2">
        <v>0.21016768383006501</v>
      </c>
      <c r="F31" s="2">
        <v>0.211965778499971</v>
      </c>
      <c r="G31" s="2">
        <v>0.21254786450662699</v>
      </c>
      <c r="H31" s="2">
        <v>0.216447964236854</v>
      </c>
      <c r="I31" s="2">
        <v>0.222035868798719</v>
      </c>
      <c r="J31" s="2">
        <v>0.226292203106604</v>
      </c>
      <c r="K31" s="2">
        <v>0.23816952678107101</v>
      </c>
    </row>
    <row r="32" spans="1:11" x14ac:dyDescent="0.25">
      <c r="A32" s="8" t="s">
        <v>84</v>
      </c>
      <c r="B32" s="2">
        <v>2.07971545140705E-2</v>
      </c>
      <c r="C32" s="2">
        <v>2.1827201322860701E-2</v>
      </c>
      <c r="D32" s="2">
        <v>2.2229349155124398E-2</v>
      </c>
      <c r="E32" s="2">
        <v>2.26936066836523E-2</v>
      </c>
      <c r="F32" s="2">
        <v>2.4608939094344098E-2</v>
      </c>
      <c r="G32" s="2">
        <v>2.51546391752577E-2</v>
      </c>
      <c r="H32" s="2">
        <v>2.62828294506426E-2</v>
      </c>
      <c r="I32" s="2">
        <v>2.66061865101298E-2</v>
      </c>
      <c r="J32" s="2">
        <v>2.8008810907295598E-2</v>
      </c>
      <c r="K32" s="2">
        <v>2.9696902161800799E-2</v>
      </c>
    </row>
    <row r="33" spans="1:11" x14ac:dyDescent="0.25">
      <c r="A33" s="8" t="s">
        <v>85</v>
      </c>
      <c r="B33" s="2">
        <v>3.2451093210586902E-2</v>
      </c>
      <c r="C33" s="2">
        <v>3.3753617197188897E-2</v>
      </c>
      <c r="D33" s="2">
        <v>3.4576760408105998E-2</v>
      </c>
      <c r="E33" s="2">
        <v>3.6420374869151298E-2</v>
      </c>
      <c r="F33" s="2">
        <v>3.6453336987803203E-2</v>
      </c>
      <c r="G33" s="2">
        <v>3.6092292587137899E-2</v>
      </c>
      <c r="H33" s="2">
        <v>3.7998342871456897E-2</v>
      </c>
      <c r="I33" s="2">
        <v>3.8727629647982598E-2</v>
      </c>
      <c r="J33" s="2">
        <v>3.9933918195283101E-2</v>
      </c>
      <c r="K33" s="2">
        <v>4.0598766807815198E-2</v>
      </c>
    </row>
    <row r="34" spans="1:11" x14ac:dyDescent="0.25">
      <c r="A34" s="8" t="s">
        <v>86</v>
      </c>
      <c r="B34" s="2">
        <v>0.65983889528193296</v>
      </c>
      <c r="C34" s="2">
        <v>0.66109962794543198</v>
      </c>
      <c r="D34" s="2">
        <v>0.66277135240233298</v>
      </c>
      <c r="E34" s="2">
        <v>0.66194623847050205</v>
      </c>
      <c r="F34" s="2">
        <v>0.660525852111435</v>
      </c>
      <c r="G34" s="2">
        <v>0.66016691212567502</v>
      </c>
      <c r="H34" s="2">
        <v>0.65394916854538798</v>
      </c>
      <c r="I34" s="2">
        <v>0.64796355943509498</v>
      </c>
      <c r="J34" s="2">
        <v>0.64154418745964803</v>
      </c>
      <c r="K34" s="2">
        <v>0.62812941089072105</v>
      </c>
    </row>
    <row r="35" spans="1:11" x14ac:dyDescent="0.25">
      <c r="A35" s="8" t="s">
        <v>87</v>
      </c>
      <c r="B35" s="2">
        <v>2.5044460717648299E-2</v>
      </c>
      <c r="C35" s="2">
        <v>2.6126498553121099E-2</v>
      </c>
      <c r="D35" s="2">
        <v>2.6799494878630599E-2</v>
      </c>
      <c r="E35" s="2">
        <v>2.7947305010764201E-2</v>
      </c>
      <c r="F35" s="2">
        <v>2.9777403629671701E-2</v>
      </c>
      <c r="G35" s="2">
        <v>3.04761904761905E-2</v>
      </c>
      <c r="H35" s="2">
        <v>3.0464188681426699E-2</v>
      </c>
      <c r="I35" s="2">
        <v>3.0170195734624299E-2</v>
      </c>
      <c r="J35" s="2">
        <v>3.0249515779879201E-2</v>
      </c>
      <c r="K35" s="2">
        <v>3.0866948963672799E-2</v>
      </c>
    </row>
    <row r="36" spans="1:11" x14ac:dyDescent="0.25">
      <c r="A36" s="8" t="s">
        <v>88</v>
      </c>
      <c r="B36" s="2">
        <v>5.2557798932942802E-2</v>
      </c>
      <c r="C36" s="2">
        <v>4.9855312112443199E-2</v>
      </c>
      <c r="D36" s="2">
        <v>4.6182525205957198E-2</v>
      </c>
      <c r="E36" s="2">
        <v>4.0824791135865401E-2</v>
      </c>
      <c r="F36" s="2">
        <v>3.6668689676775203E-2</v>
      </c>
      <c r="G36" s="2">
        <v>3.5562101129111401E-2</v>
      </c>
      <c r="H36" s="2">
        <v>3.4857506214231997E-2</v>
      </c>
      <c r="I36" s="2">
        <v>3.4496559873449101E-2</v>
      </c>
      <c r="J36" s="2">
        <v>3.39713645512894E-2</v>
      </c>
      <c r="K36" s="2">
        <v>3.2538444394918702E-2</v>
      </c>
    </row>
    <row r="37" spans="1:11" x14ac:dyDescent="0.25">
      <c r="A37" s="8" t="s">
        <v>89</v>
      </c>
      <c r="B37" s="2">
        <v>0.126117647058824</v>
      </c>
      <c r="C37" s="2">
        <v>0.13282732447817799</v>
      </c>
      <c r="D37" s="2">
        <v>0.13569039655996201</v>
      </c>
      <c r="E37" s="2">
        <v>0.13473193473193501</v>
      </c>
      <c r="F37" s="2">
        <v>0.141814865481076</v>
      </c>
      <c r="G37" s="2">
        <v>0.151931330472103</v>
      </c>
      <c r="H37" s="2">
        <v>0.18483782727628001</v>
      </c>
      <c r="I37" s="2">
        <v>0.204753199268739</v>
      </c>
      <c r="J37" s="2">
        <v>0.220431950634213</v>
      </c>
      <c r="K37" s="2">
        <v>0.23977936404931899</v>
      </c>
    </row>
    <row r="38" spans="1:11" x14ac:dyDescent="0.25">
      <c r="A38" s="8" t="s">
        <v>90</v>
      </c>
      <c r="B38" s="2">
        <v>2.4E-2</v>
      </c>
      <c r="C38" s="2">
        <v>2.2770398481973399E-2</v>
      </c>
      <c r="D38" s="2">
        <v>2.62780697563306E-2</v>
      </c>
      <c r="E38" s="2">
        <v>2.6573426573426599E-2</v>
      </c>
      <c r="F38" s="2">
        <v>3.0551755585955302E-2</v>
      </c>
      <c r="G38" s="2">
        <v>3.7339055793991403E-2</v>
      </c>
      <c r="H38" s="2">
        <v>4.2985541227041797E-2</v>
      </c>
      <c r="I38" s="2">
        <v>4.6800731261425997E-2</v>
      </c>
      <c r="J38" s="2">
        <v>4.7651696948920103E-2</v>
      </c>
      <c r="K38" s="2">
        <v>5.4185593770278997E-2</v>
      </c>
    </row>
    <row r="39" spans="1:11" x14ac:dyDescent="0.25">
      <c r="A39" s="8" t="s">
        <v>91</v>
      </c>
      <c r="B39" s="2">
        <v>2.6823529411764701E-2</v>
      </c>
      <c r="C39" s="2">
        <v>2.51423149905123E-2</v>
      </c>
      <c r="D39" s="2">
        <v>2.5800286669851898E-2</v>
      </c>
      <c r="E39" s="2">
        <v>2.7972027972028E-2</v>
      </c>
      <c r="F39" s="2">
        <v>2.7815777473780199E-2</v>
      </c>
      <c r="G39" s="2">
        <v>2.7038626609442101E-2</v>
      </c>
      <c r="H39" s="2">
        <v>2.6963657678780801E-2</v>
      </c>
      <c r="I39" s="2">
        <v>2.8519195612431401E-2</v>
      </c>
      <c r="J39" s="2">
        <v>3.2567706547823101E-2</v>
      </c>
      <c r="K39" s="2">
        <v>3.3744321868916301E-2</v>
      </c>
    </row>
    <row r="40" spans="1:11" x14ac:dyDescent="0.25">
      <c r="A40" s="8" t="s">
        <v>92</v>
      </c>
      <c r="B40" s="2">
        <v>0.73599999999999999</v>
      </c>
      <c r="C40" s="2">
        <v>0.73861480075901298</v>
      </c>
      <c r="D40" s="2">
        <v>0.74390826564739598</v>
      </c>
      <c r="E40" s="2">
        <v>0.74685314685314697</v>
      </c>
      <c r="F40" s="2">
        <v>0.73643410852713198</v>
      </c>
      <c r="G40" s="2">
        <v>0.72317596566523601</v>
      </c>
      <c r="H40" s="2">
        <v>0.67799921844470501</v>
      </c>
      <c r="I40" s="2">
        <v>0.65447897623400397</v>
      </c>
      <c r="J40" s="2">
        <v>0.62598560164552597</v>
      </c>
      <c r="K40" s="2">
        <v>0.58825438027254995</v>
      </c>
    </row>
    <row r="41" spans="1:11" x14ac:dyDescent="0.25">
      <c r="A41" s="8" t="s">
        <v>93</v>
      </c>
      <c r="B41" s="2">
        <v>1.7411764705882401E-2</v>
      </c>
      <c r="C41" s="2">
        <v>1.8975332068311201E-2</v>
      </c>
      <c r="D41" s="2">
        <v>2.0066889632107E-2</v>
      </c>
      <c r="E41" s="2">
        <v>2.4242424242424201E-2</v>
      </c>
      <c r="F41" s="2">
        <v>2.50797993616051E-2</v>
      </c>
      <c r="G41" s="2">
        <v>2.4034334763948499E-2</v>
      </c>
      <c r="H41" s="2">
        <v>2.5400547088706499E-2</v>
      </c>
      <c r="I41" s="2">
        <v>2.8153564899451599E-2</v>
      </c>
      <c r="J41" s="2">
        <v>3.0510798765855301E-2</v>
      </c>
      <c r="K41" s="2">
        <v>3.9909149902660597E-2</v>
      </c>
    </row>
    <row r="42" spans="1:11" x14ac:dyDescent="0.25">
      <c r="A42" s="8" t="s">
        <v>94</v>
      </c>
      <c r="B42" s="2">
        <v>6.9647058823529395E-2</v>
      </c>
      <c r="C42" s="2">
        <v>6.1669829222011398E-2</v>
      </c>
      <c r="D42" s="2">
        <v>4.8256091734352601E-2</v>
      </c>
      <c r="E42" s="2">
        <v>3.9627039627039597E-2</v>
      </c>
      <c r="F42" s="2">
        <v>3.8303693570451401E-2</v>
      </c>
      <c r="G42" s="2">
        <v>3.6480686695278999E-2</v>
      </c>
      <c r="H42" s="2">
        <v>4.1813208284486099E-2</v>
      </c>
      <c r="I42" s="2">
        <v>3.7294332723948803E-2</v>
      </c>
      <c r="J42" s="2">
        <v>4.2852245457662003E-2</v>
      </c>
      <c r="K42" s="2">
        <v>4.4127190136275099E-2</v>
      </c>
    </row>
    <row r="43" spans="1:11" x14ac:dyDescent="0.25">
      <c r="A43" s="8" t="s">
        <v>95</v>
      </c>
      <c r="B43" s="2">
        <v>0.65122156697556899</v>
      </c>
      <c r="C43" s="2">
        <v>0.64657255500445099</v>
      </c>
      <c r="D43" s="2">
        <v>0.63513119533527695</v>
      </c>
      <c r="E43" s="2">
        <v>0.62317489903696799</v>
      </c>
      <c r="F43" s="2">
        <v>0.61571025399811896</v>
      </c>
      <c r="G43" s="2">
        <v>0.59687689508793196</v>
      </c>
      <c r="H43" s="2">
        <v>0.57696280991735505</v>
      </c>
      <c r="I43" s="2">
        <v>0.54563361785948805</v>
      </c>
      <c r="J43" s="2">
        <v>0.51974280021735197</v>
      </c>
      <c r="K43" s="2">
        <v>0.50095895665515899</v>
      </c>
    </row>
    <row r="44" spans="1:11" x14ac:dyDescent="0.25">
      <c r="A44" s="8" t="s">
        <v>96</v>
      </c>
      <c r="B44" s="2">
        <v>0.10678180286436401</v>
      </c>
      <c r="C44" s="2">
        <v>0.11776675569121201</v>
      </c>
      <c r="D44" s="2">
        <v>0.12521865889212799</v>
      </c>
      <c r="E44" s="2">
        <v>0.137465051258155</v>
      </c>
      <c r="F44" s="2">
        <v>0.15396676074004401</v>
      </c>
      <c r="G44" s="2">
        <v>0.17722862340812601</v>
      </c>
      <c r="H44" s="2">
        <v>0.19705578512396699</v>
      </c>
      <c r="I44" s="2">
        <v>0.223790763843292</v>
      </c>
      <c r="J44" s="2">
        <v>0.23944937511320399</v>
      </c>
      <c r="K44" s="2">
        <v>0.24441887226697401</v>
      </c>
    </row>
    <row r="45" spans="1:11" x14ac:dyDescent="0.25">
      <c r="A45" s="8" t="s">
        <v>97</v>
      </c>
      <c r="B45" s="2">
        <v>1.6427969671440602E-2</v>
      </c>
      <c r="C45" s="2">
        <v>1.7932086989698601E-2</v>
      </c>
      <c r="D45" s="2">
        <v>2.0699708454810499E-2</v>
      </c>
      <c r="E45" s="2">
        <v>2.42311276794035E-2</v>
      </c>
      <c r="F45" s="2">
        <v>2.50862339291314E-2</v>
      </c>
      <c r="G45" s="2">
        <v>2.4105518496058201E-2</v>
      </c>
      <c r="H45" s="2">
        <v>2.3502066115702502E-2</v>
      </c>
      <c r="I45" s="2">
        <v>2.2871525497920799E-2</v>
      </c>
      <c r="J45" s="2">
        <v>2.2640825937330199E-2</v>
      </c>
      <c r="K45" s="2">
        <v>2.3168392788645999E-2</v>
      </c>
    </row>
    <row r="46" spans="1:11" x14ac:dyDescent="0.25">
      <c r="A46" s="8" t="s">
        <v>98</v>
      </c>
      <c r="B46" s="2">
        <v>6.3605728727885405E-2</v>
      </c>
      <c r="C46" s="2">
        <v>6.05366908304718E-2</v>
      </c>
      <c r="D46" s="2">
        <v>6.3848396501457697E-2</v>
      </c>
      <c r="E46" s="2">
        <v>6.4616340478409404E-2</v>
      </c>
      <c r="F46" s="2">
        <v>6.4283474443399199E-2</v>
      </c>
      <c r="G46" s="2">
        <v>6.2158884172225599E-2</v>
      </c>
      <c r="H46" s="2">
        <v>5.4364669421487599E-2</v>
      </c>
      <c r="I46" s="2">
        <v>5.0339242722696402E-2</v>
      </c>
      <c r="J46" s="2">
        <v>4.6730664734649499E-2</v>
      </c>
      <c r="K46" s="2">
        <v>4.5186037591100903E-2</v>
      </c>
    </row>
    <row r="47" spans="1:11" x14ac:dyDescent="0.25">
      <c r="A47" s="8" t="s">
        <v>99</v>
      </c>
      <c r="B47" s="2">
        <v>7.1293176074136502E-2</v>
      </c>
      <c r="C47" s="2">
        <v>7.6433931069566294E-2</v>
      </c>
      <c r="D47" s="2">
        <v>8.2798833819241996E-2</v>
      </c>
      <c r="E47" s="2">
        <v>8.8847468157812998E-2</v>
      </c>
      <c r="F47" s="2">
        <v>9.3916588272185603E-2</v>
      </c>
      <c r="G47" s="2">
        <v>0.100818677986659</v>
      </c>
      <c r="H47" s="2">
        <v>0.109762396694215</v>
      </c>
      <c r="I47" s="2">
        <v>0.117531188443861</v>
      </c>
      <c r="J47" s="2">
        <v>0.128690454627785</v>
      </c>
      <c r="K47" s="2">
        <v>0.13970080552358999</v>
      </c>
    </row>
    <row r="48" spans="1:11" x14ac:dyDescent="0.25">
      <c r="A48" s="8" t="s">
        <v>100</v>
      </c>
      <c r="B48" s="2">
        <v>9.0669755686604903E-2</v>
      </c>
      <c r="C48" s="2">
        <v>8.07579804146E-2</v>
      </c>
      <c r="D48" s="2">
        <v>7.2303206997084493E-2</v>
      </c>
      <c r="E48" s="2">
        <v>6.1665113389251298E-2</v>
      </c>
      <c r="F48" s="2">
        <v>4.7036688617121403E-2</v>
      </c>
      <c r="G48" s="2">
        <v>3.8811400848999401E-2</v>
      </c>
      <c r="H48" s="2">
        <v>3.83522727272727E-2</v>
      </c>
      <c r="I48" s="2">
        <v>3.98336616327424E-2</v>
      </c>
      <c r="J48" s="2">
        <v>4.2745879369679399E-2</v>
      </c>
      <c r="K48" s="2">
        <v>4.6566935174530102E-2</v>
      </c>
    </row>
    <row r="49" spans="1:12" x14ac:dyDescent="0.25">
      <c r="A49" s="15"/>
    </row>
    <row r="50" spans="1:12" x14ac:dyDescent="0.25">
      <c r="A50" s="15"/>
    </row>
    <row r="51" spans="1:12" x14ac:dyDescent="0.25">
      <c r="A51" s="15"/>
      <c r="B51" s="21" t="s">
        <v>30</v>
      </c>
      <c r="C51" s="21"/>
      <c r="D51" s="21"/>
      <c r="E51" s="21"/>
      <c r="F51" s="21"/>
      <c r="G51" s="21"/>
      <c r="H51" s="21"/>
      <c r="I51" s="21"/>
      <c r="J51" s="21"/>
      <c r="K51" s="6" t="s">
        <v>31</v>
      </c>
      <c r="L51" s="6" t="s">
        <v>32</v>
      </c>
    </row>
    <row r="52" spans="1:12" x14ac:dyDescent="0.25">
      <c r="A52" s="9" t="s">
        <v>33</v>
      </c>
      <c r="B52" s="4" t="s">
        <v>14</v>
      </c>
      <c r="C52" s="4" t="s">
        <v>15</v>
      </c>
      <c r="D52" s="4" t="s">
        <v>16</v>
      </c>
      <c r="E52" s="4" t="s">
        <v>17</v>
      </c>
      <c r="F52" s="4" t="s">
        <v>18</v>
      </c>
      <c r="G52" s="4" t="s">
        <v>19</v>
      </c>
      <c r="H52" s="4" t="s">
        <v>20</v>
      </c>
      <c r="I52" s="4" t="s">
        <v>21</v>
      </c>
      <c r="J52" s="4" t="s">
        <v>22</v>
      </c>
      <c r="K52" s="4" t="s">
        <v>23</v>
      </c>
      <c r="L52" s="4" t="s">
        <v>24</v>
      </c>
    </row>
    <row r="53" spans="1:12" x14ac:dyDescent="0.25">
      <c r="A53" s="8" t="s">
        <v>83</v>
      </c>
      <c r="B53" s="2">
        <v>2.6989204318272702E-3</v>
      </c>
      <c r="C53" s="2">
        <v>3.1701724653573897E-2</v>
      </c>
      <c r="D53" s="2">
        <v>2.82152865011112E-2</v>
      </c>
      <c r="E53" s="2">
        <v>1.7479560191711301E-2</v>
      </c>
      <c r="F53" s="2">
        <v>-2.7708506511499E-4</v>
      </c>
      <c r="G53" s="2">
        <v>3.77864005912786E-2</v>
      </c>
      <c r="H53" s="2">
        <v>3.7122763286744402E-2</v>
      </c>
      <c r="I53" s="2">
        <v>2.29184549356223E-2</v>
      </c>
      <c r="J53" s="2">
        <v>7.6109759167575702E-2</v>
      </c>
      <c r="K53" s="3">
        <v>0.18477457501847699</v>
      </c>
      <c r="L53" s="3">
        <v>0.28188724510195901</v>
      </c>
    </row>
    <row r="54" spans="1:12" x14ac:dyDescent="0.25">
      <c r="A54" s="8" t="s">
        <v>84</v>
      </c>
      <c r="B54" s="2">
        <v>6.2374245472837E-2</v>
      </c>
      <c r="C54" s="2">
        <v>5.0189393939393902E-2</v>
      </c>
      <c r="D54" s="2">
        <v>3.6068530207393999E-2</v>
      </c>
      <c r="E54" s="2">
        <v>9.3994778067885101E-2</v>
      </c>
      <c r="F54" s="2">
        <v>1.9093078758949899E-2</v>
      </c>
      <c r="G54" s="2">
        <v>6.4793130366900903E-2</v>
      </c>
      <c r="H54" s="2">
        <v>2.3460410557184799E-2</v>
      </c>
      <c r="I54" s="2">
        <v>5.65902578796562E-2</v>
      </c>
      <c r="J54" s="2">
        <v>8.4067796610169498E-2</v>
      </c>
      <c r="K54" s="3">
        <v>0.24824355971897</v>
      </c>
      <c r="L54" s="3">
        <v>0.60865191146881303</v>
      </c>
    </row>
    <row r="55" spans="1:12" x14ac:dyDescent="0.25">
      <c r="A55" s="8" t="s">
        <v>85</v>
      </c>
      <c r="B55" s="2">
        <v>5.2869116698903901E-2</v>
      </c>
      <c r="C55" s="2">
        <v>5.63380281690141E-2</v>
      </c>
      <c r="D55" s="2">
        <v>6.8985507246376795E-2</v>
      </c>
      <c r="E55" s="2">
        <v>9.7613882863340599E-3</v>
      </c>
      <c r="F55" s="2">
        <v>-1.2889366272824899E-2</v>
      </c>
      <c r="G55" s="2">
        <v>7.2905331882480995E-2</v>
      </c>
      <c r="H55" s="2">
        <v>3.0425963488843799E-2</v>
      </c>
      <c r="I55" s="2">
        <v>3.4940944881889799E-2</v>
      </c>
      <c r="J55" s="2">
        <v>3.9467427484545903E-2</v>
      </c>
      <c r="K55" s="3">
        <v>0.189336235038085</v>
      </c>
      <c r="L55" s="3">
        <v>0.409413281753707</v>
      </c>
    </row>
    <row r="56" spans="1:12" x14ac:dyDescent="0.25">
      <c r="A56" s="8" t="s">
        <v>86</v>
      </c>
      <c r="B56" s="2">
        <v>1.4173827567619E-2</v>
      </c>
      <c r="C56" s="2">
        <v>3.3798149074537299E-2</v>
      </c>
      <c r="D56" s="2">
        <v>1.3609556933313199E-2</v>
      </c>
      <c r="E56" s="2">
        <v>6.6835745188721504E-3</v>
      </c>
      <c r="F56" s="2">
        <v>-3.5567147811138402E-3</v>
      </c>
      <c r="G56" s="2">
        <v>9.4886819953002802E-3</v>
      </c>
      <c r="H56" s="2">
        <v>1.7679297542577601E-3</v>
      </c>
      <c r="I56" s="2">
        <v>-6.2650744161421301E-3</v>
      </c>
      <c r="J56" s="2">
        <v>1.06556163978097E-3</v>
      </c>
      <c r="K56" s="3">
        <v>6.0085070942026801E-3</v>
      </c>
      <c r="L56" s="3">
        <v>7.2422868376827196E-2</v>
      </c>
    </row>
    <row r="57" spans="1:12" x14ac:dyDescent="0.25">
      <c r="A57" s="8" t="s">
        <v>87</v>
      </c>
      <c r="B57" s="2">
        <v>5.59732664995823E-2</v>
      </c>
      <c r="C57" s="2">
        <v>5.7753164556962E-2</v>
      </c>
      <c r="D57" s="2">
        <v>5.8339566192969303E-2</v>
      </c>
      <c r="E57" s="2">
        <v>7.4911660777385203E-2</v>
      </c>
      <c r="F57" s="2">
        <v>2.0381328073635799E-2</v>
      </c>
      <c r="G57" s="2">
        <v>1.8685567010309299E-2</v>
      </c>
      <c r="H57" s="2">
        <v>1.26502213788741E-3</v>
      </c>
      <c r="I57" s="2">
        <v>6.3171193935565402E-3</v>
      </c>
      <c r="J57" s="2">
        <v>4.3314500941619601E-2</v>
      </c>
      <c r="K57" s="3">
        <v>7.0876288659793799E-2</v>
      </c>
      <c r="L57" s="3">
        <v>0.38847117794486202</v>
      </c>
    </row>
    <row r="58" spans="1:12" x14ac:dyDescent="0.25">
      <c r="A58" s="8" t="s">
        <v>88</v>
      </c>
      <c r="B58" s="2">
        <v>-3.98089171974522E-2</v>
      </c>
      <c r="C58" s="2">
        <v>-4.47761194029851E-2</v>
      </c>
      <c r="D58" s="2">
        <v>-0.102864583333333</v>
      </c>
      <c r="E58" s="2">
        <v>-9.3855829704886304E-2</v>
      </c>
      <c r="F58" s="2">
        <v>-3.3101975440469798E-2</v>
      </c>
      <c r="G58" s="2">
        <v>-1.10436223081171E-3</v>
      </c>
      <c r="H58" s="2">
        <v>5.5279159756771695E-4</v>
      </c>
      <c r="I58" s="2">
        <v>-1.1602209944751401E-2</v>
      </c>
      <c r="J58" s="2">
        <v>-2.0681945220793699E-2</v>
      </c>
      <c r="K58" s="3">
        <v>-3.2578685808945303E-2</v>
      </c>
      <c r="L58" s="3">
        <v>-0.30254777070063699</v>
      </c>
    </row>
    <row r="59" spans="1:12" x14ac:dyDescent="0.25">
      <c r="A59" s="8" t="s">
        <v>89</v>
      </c>
      <c r="B59" s="2">
        <v>4.47761194029851E-2</v>
      </c>
      <c r="C59" s="2">
        <v>1.4285714285714299E-2</v>
      </c>
      <c r="D59" s="2">
        <v>1.7605633802816899E-2</v>
      </c>
      <c r="E59" s="2">
        <v>7.6124567474048402E-2</v>
      </c>
      <c r="F59" s="2">
        <v>0.13826366559485501</v>
      </c>
      <c r="G59" s="2">
        <v>0.33615819209039499</v>
      </c>
      <c r="H59" s="2">
        <v>0.18393234672304401</v>
      </c>
      <c r="I59" s="2">
        <v>0.14821428571428599</v>
      </c>
      <c r="J59" s="2">
        <v>0.14930015552099499</v>
      </c>
      <c r="K59" s="3">
        <v>1.08757062146893</v>
      </c>
      <c r="L59" s="3">
        <v>1.7574626865671601</v>
      </c>
    </row>
    <row r="60" spans="1:12" x14ac:dyDescent="0.25">
      <c r="A60" s="8" t="s">
        <v>90</v>
      </c>
      <c r="B60" s="2">
        <v>-5.8823529411764698E-2</v>
      </c>
      <c r="C60" s="2">
        <v>0.14583333333333301</v>
      </c>
      <c r="D60" s="2">
        <v>3.6363636363636397E-2</v>
      </c>
      <c r="E60" s="2">
        <v>0.175438596491228</v>
      </c>
      <c r="F60" s="2">
        <v>0.29850746268656703</v>
      </c>
      <c r="G60" s="2">
        <v>0.26436781609195398</v>
      </c>
      <c r="H60" s="2">
        <v>0.163636363636364</v>
      </c>
      <c r="I60" s="2">
        <v>8.59375E-2</v>
      </c>
      <c r="J60" s="2">
        <v>0.201438848920863</v>
      </c>
      <c r="K60" s="3">
        <v>0.91954022988505701</v>
      </c>
      <c r="L60" s="3">
        <v>2.2745098039215699</v>
      </c>
    </row>
    <row r="61" spans="1:12" x14ac:dyDescent="0.25">
      <c r="A61" s="8" t="s">
        <v>91</v>
      </c>
      <c r="B61" s="2">
        <v>-7.0175438596491196E-2</v>
      </c>
      <c r="C61" s="2">
        <v>1.88679245283019E-2</v>
      </c>
      <c r="D61" s="2">
        <v>0.11111111111111099</v>
      </c>
      <c r="E61" s="2">
        <v>1.6666666666666701E-2</v>
      </c>
      <c r="F61" s="2">
        <v>3.2786885245901599E-2</v>
      </c>
      <c r="G61" s="2">
        <v>9.5238095238095205E-2</v>
      </c>
      <c r="H61" s="2">
        <v>0.13043478260869601</v>
      </c>
      <c r="I61" s="2">
        <v>0.21794871794871801</v>
      </c>
      <c r="J61" s="2">
        <v>9.4736842105263203E-2</v>
      </c>
      <c r="K61" s="3">
        <v>0.65079365079365104</v>
      </c>
      <c r="L61" s="3">
        <v>0.82456140350877205</v>
      </c>
    </row>
    <row r="62" spans="1:12" x14ac:dyDescent="0.25">
      <c r="A62" s="8" t="s">
        <v>92</v>
      </c>
      <c r="B62" s="2">
        <v>-4.4757033248081796E-3</v>
      </c>
      <c r="C62" s="2">
        <v>0</v>
      </c>
      <c r="D62" s="2">
        <v>2.8901734104046201E-2</v>
      </c>
      <c r="E62" s="2">
        <v>8.11485642946317E-3</v>
      </c>
      <c r="F62" s="2">
        <v>4.3343653250774002E-2</v>
      </c>
      <c r="G62" s="2">
        <v>2.9673590504451001E-2</v>
      </c>
      <c r="H62" s="2">
        <v>3.1700288184438E-2</v>
      </c>
      <c r="I62" s="2">
        <v>2.0111731843575401E-2</v>
      </c>
      <c r="J62" s="2">
        <v>-7.1193866374589304E-3</v>
      </c>
      <c r="K62" s="3">
        <v>7.5964391691394698E-2</v>
      </c>
      <c r="L62" s="3">
        <v>0.15920716112531999</v>
      </c>
    </row>
    <row r="63" spans="1:12" x14ac:dyDescent="0.25">
      <c r="A63" s="8" t="s">
        <v>93</v>
      </c>
      <c r="B63" s="2">
        <v>8.1081081081081099E-2</v>
      </c>
      <c r="C63" s="2">
        <v>0.05</v>
      </c>
      <c r="D63" s="2">
        <v>0.238095238095238</v>
      </c>
      <c r="E63" s="2">
        <v>5.7692307692307702E-2</v>
      </c>
      <c r="F63" s="2">
        <v>1.8181818181818198E-2</v>
      </c>
      <c r="G63" s="2">
        <v>0.160714285714286</v>
      </c>
      <c r="H63" s="2">
        <v>0.18461538461538499</v>
      </c>
      <c r="I63" s="2">
        <v>0.15584415584415601</v>
      </c>
      <c r="J63" s="2">
        <v>0.38202247191011202</v>
      </c>
      <c r="K63" s="3">
        <v>1.1964285714285701</v>
      </c>
      <c r="L63" s="3">
        <v>2.3243243243243201</v>
      </c>
    </row>
    <row r="64" spans="1:12" x14ac:dyDescent="0.25">
      <c r="A64" s="8" t="s">
        <v>94</v>
      </c>
      <c r="B64" s="2">
        <v>-0.121621621621622</v>
      </c>
      <c r="C64" s="2">
        <v>-0.22307692307692301</v>
      </c>
      <c r="D64" s="2">
        <v>-0.158415841584158</v>
      </c>
      <c r="E64" s="2">
        <v>-1.1764705882352899E-2</v>
      </c>
      <c r="F64" s="2">
        <v>1.1904761904761901E-2</v>
      </c>
      <c r="G64" s="2">
        <v>0.25882352941176501</v>
      </c>
      <c r="H64" s="2">
        <v>-4.67289719626168E-2</v>
      </c>
      <c r="I64" s="2">
        <v>0.22549019607843099</v>
      </c>
      <c r="J64" s="2">
        <v>8.7999999999999995E-2</v>
      </c>
      <c r="K64" s="3">
        <v>0.6</v>
      </c>
      <c r="L64" s="3">
        <v>-8.1081081081081099E-2</v>
      </c>
    </row>
    <row r="65" spans="1:12" x14ac:dyDescent="0.25">
      <c r="A65" s="8" t="s">
        <v>95</v>
      </c>
      <c r="B65" s="2">
        <v>-0.177878395860285</v>
      </c>
      <c r="C65" s="2">
        <v>-0.14299763965381601</v>
      </c>
      <c r="D65" s="2">
        <v>-7.9182924030296101E-2</v>
      </c>
      <c r="E65" s="2">
        <v>-2.1186440677966101E-2</v>
      </c>
      <c r="F65" s="2">
        <v>2.5464731347084298E-3</v>
      </c>
      <c r="G65" s="2">
        <v>0.134874269748539</v>
      </c>
      <c r="H65" s="2">
        <v>0.11593554162936399</v>
      </c>
      <c r="I65" s="2">
        <v>0.15102286401925399</v>
      </c>
      <c r="J65" s="2">
        <v>0.13782889005053101</v>
      </c>
      <c r="K65" s="3">
        <v>0.65862331724663403</v>
      </c>
      <c r="L65" s="3">
        <v>5.5950840879689497E-2</v>
      </c>
    </row>
    <row r="66" spans="1:12" x14ac:dyDescent="0.25">
      <c r="A66" s="8" t="s">
        <v>96</v>
      </c>
      <c r="B66" s="2">
        <v>-8.6785009861932896E-2</v>
      </c>
      <c r="C66" s="2">
        <v>-7.2354211663067006E-2</v>
      </c>
      <c r="D66" s="2">
        <v>3.0267753201397001E-2</v>
      </c>
      <c r="E66" s="2">
        <v>0.10960451977401101</v>
      </c>
      <c r="F66" s="2">
        <v>0.190427698574338</v>
      </c>
      <c r="G66" s="2">
        <v>0.30538922155688603</v>
      </c>
      <c r="H66" s="2">
        <v>0.34010484927916101</v>
      </c>
      <c r="I66" s="2">
        <v>0.29290953545232301</v>
      </c>
      <c r="J66" s="2">
        <v>0.20499243570348</v>
      </c>
      <c r="K66" s="3">
        <v>1.7254063301967499</v>
      </c>
      <c r="L66" s="3">
        <v>2.14201183431953</v>
      </c>
    </row>
    <row r="67" spans="1:12" x14ac:dyDescent="0.25">
      <c r="A67" s="8" t="s">
        <v>97</v>
      </c>
      <c r="B67" s="2">
        <v>-9.6153846153846201E-2</v>
      </c>
      <c r="C67" s="2">
        <v>7.09219858156028E-3</v>
      </c>
      <c r="D67" s="2">
        <v>9.85915492957746E-2</v>
      </c>
      <c r="E67" s="2">
        <v>2.5641025641025599E-2</v>
      </c>
      <c r="F67" s="2">
        <v>-6.2500000000000003E-3</v>
      </c>
      <c r="G67" s="2">
        <v>0.14465408805031399</v>
      </c>
      <c r="H67" s="2">
        <v>0.14835164835164799</v>
      </c>
      <c r="I67" s="2">
        <v>0.196172248803828</v>
      </c>
      <c r="J67" s="2">
        <v>0.20799999999999999</v>
      </c>
      <c r="K67" s="3">
        <v>0.89937106918238996</v>
      </c>
      <c r="L67" s="3">
        <v>0.93589743589743601</v>
      </c>
    </row>
    <row r="68" spans="1:12" x14ac:dyDescent="0.25">
      <c r="A68" s="8" t="s">
        <v>98</v>
      </c>
      <c r="B68" s="2">
        <v>-0.211920529801325</v>
      </c>
      <c r="C68" s="2">
        <v>-7.9831932773109196E-2</v>
      </c>
      <c r="D68" s="2">
        <v>-5.0228310502283102E-2</v>
      </c>
      <c r="E68" s="2">
        <v>-1.44230769230769E-2</v>
      </c>
      <c r="F68" s="2">
        <v>0</v>
      </c>
      <c r="G68" s="2">
        <v>2.6829268292682899E-2</v>
      </c>
      <c r="H68" s="2">
        <v>9.2636579572446601E-2</v>
      </c>
      <c r="I68" s="2">
        <v>0.121739130434783</v>
      </c>
      <c r="J68" s="2">
        <v>0.14147286821705399</v>
      </c>
      <c r="K68" s="3">
        <v>0.43658536585365898</v>
      </c>
      <c r="L68" s="3">
        <v>-2.48344370860927E-2</v>
      </c>
    </row>
    <row r="69" spans="1:12" x14ac:dyDescent="0.25">
      <c r="A69" s="8" t="s">
        <v>99</v>
      </c>
      <c r="B69" s="2">
        <v>-0.11225997045790299</v>
      </c>
      <c r="C69" s="2">
        <v>-5.49084858569052E-2</v>
      </c>
      <c r="D69" s="2">
        <v>7.0422535211267599E-3</v>
      </c>
      <c r="E69" s="2">
        <v>4.72027972027972E-2</v>
      </c>
      <c r="F69" s="2">
        <v>0.110183639398998</v>
      </c>
      <c r="G69" s="2">
        <v>0.278195488721804</v>
      </c>
      <c r="H69" s="2">
        <v>0.26352941176470601</v>
      </c>
      <c r="I69" s="2">
        <v>0.323091247672253</v>
      </c>
      <c r="J69" s="2">
        <v>0.28149190710767102</v>
      </c>
      <c r="K69" s="3">
        <v>1.7383458646616501</v>
      </c>
      <c r="L69" s="3">
        <v>1.6898079763663201</v>
      </c>
    </row>
    <row r="70" spans="1:12" x14ac:dyDescent="0.25">
      <c r="A70" s="8" t="s">
        <v>100</v>
      </c>
      <c r="B70" s="2">
        <v>-0.26248548199767702</v>
      </c>
      <c r="C70" s="2">
        <v>-0.21889763779527599</v>
      </c>
      <c r="D70" s="2">
        <v>-0.19959677419354799</v>
      </c>
      <c r="E70" s="2">
        <v>-0.24433249370277099</v>
      </c>
      <c r="F70" s="2">
        <v>-0.146666666666667</v>
      </c>
      <c r="G70" s="2">
        <v>0.16015625</v>
      </c>
      <c r="H70" s="2">
        <v>0.22558922558922601</v>
      </c>
      <c r="I70" s="2">
        <v>0.29670329670329698</v>
      </c>
      <c r="J70" s="2">
        <v>0.286016949152542</v>
      </c>
      <c r="K70" s="3">
        <v>1.37109375</v>
      </c>
      <c r="L70" s="3">
        <v>-0.295005807200929</v>
      </c>
    </row>
    <row r="71" spans="1:12" x14ac:dyDescent="0.25">
      <c r="A71" s="11" t="s">
        <v>13</v>
      </c>
      <c r="B71" s="3">
        <v>-1.79244647906288E-2</v>
      </c>
      <c r="C71" s="3">
        <v>8.4145944371133308E-3</v>
      </c>
      <c r="D71" s="3">
        <v>6.3220148873253798E-3</v>
      </c>
      <c r="E71" s="3">
        <v>7.3631235856385299E-3</v>
      </c>
      <c r="F71" s="3">
        <v>3.3696563285834E-3</v>
      </c>
      <c r="G71" s="3">
        <v>3.9247464536933403E-2</v>
      </c>
      <c r="H71" s="3">
        <v>3.4437299035369802E-2</v>
      </c>
      <c r="I71" s="3">
        <v>3.5420098846787498E-2</v>
      </c>
      <c r="J71" s="3">
        <v>5.0134342024286599E-2</v>
      </c>
      <c r="K71" s="3">
        <v>0.168919483383736</v>
      </c>
      <c r="L71" s="3">
        <v>0.177477447152282</v>
      </c>
    </row>
    <row r="72" spans="1:12" x14ac:dyDescent="0.25">
      <c r="A72" s="15"/>
    </row>
    <row r="73" spans="1:12" x14ac:dyDescent="0.25">
      <c r="A73" s="13" t="s">
        <v>34</v>
      </c>
    </row>
    <row r="74" spans="1:12" x14ac:dyDescent="0.25">
      <c r="A74" s="14" t="s">
        <v>35</v>
      </c>
    </row>
    <row r="75" spans="1:12" x14ac:dyDescent="0.25">
      <c r="A75" s="14" t="s">
        <v>36</v>
      </c>
    </row>
    <row r="76" spans="1:12" x14ac:dyDescent="0.25">
      <c r="A76" s="14" t="s">
        <v>37</v>
      </c>
    </row>
    <row r="77" spans="1:12" x14ac:dyDescent="0.25">
      <c r="A77" s="14" t="s">
        <v>102</v>
      </c>
    </row>
    <row r="78" spans="1:12" x14ac:dyDescent="0.25">
      <c r="A78" s="14" t="s">
        <v>38</v>
      </c>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221</v>
      </c>
    </row>
    <row r="2" spans="1:11" ht="15" x14ac:dyDescent="0.25">
      <c r="A2" s="12" t="s">
        <v>222</v>
      </c>
    </row>
    <row r="3" spans="1:11" ht="15" x14ac:dyDescent="0.25">
      <c r="A3" s="12" t="s">
        <v>27</v>
      </c>
    </row>
    <row r="4" spans="1:11" x14ac:dyDescent="0.25">
      <c r="A4" s="15"/>
    </row>
    <row r="5" spans="1:11" x14ac:dyDescent="0.25">
      <c r="A5" s="17" t="str">
        <f>HYPERLINK("#'Table of contents'!A100",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10</v>
      </c>
      <c r="B8" s="1">
        <v>398</v>
      </c>
      <c r="C8" s="1">
        <v>427</v>
      </c>
      <c r="D8" s="1">
        <v>433</v>
      </c>
      <c r="E8" s="1">
        <v>461</v>
      </c>
      <c r="F8" s="1">
        <v>520</v>
      </c>
      <c r="G8" s="1">
        <v>542</v>
      </c>
      <c r="H8" s="1">
        <v>568</v>
      </c>
      <c r="I8" s="1">
        <v>565</v>
      </c>
      <c r="J8" s="1">
        <v>552</v>
      </c>
      <c r="K8" s="1">
        <v>571</v>
      </c>
    </row>
    <row r="9" spans="1:11" x14ac:dyDescent="0.25">
      <c r="A9" s="16" t="s">
        <v>11</v>
      </c>
      <c r="B9" s="1">
        <v>1067</v>
      </c>
      <c r="C9" s="1">
        <v>1047</v>
      </c>
      <c r="D9" s="1">
        <v>1027</v>
      </c>
      <c r="E9" s="1">
        <v>1046</v>
      </c>
      <c r="F9" s="1">
        <v>1083</v>
      </c>
      <c r="G9" s="1">
        <v>1161</v>
      </c>
      <c r="H9" s="1">
        <v>1235</v>
      </c>
      <c r="I9" s="1">
        <v>1323</v>
      </c>
      <c r="J9" s="1">
        <v>1435</v>
      </c>
      <c r="K9" s="1">
        <v>1581</v>
      </c>
    </row>
    <row r="10" spans="1:11" x14ac:dyDescent="0.25">
      <c r="A10" s="16" t="s">
        <v>12</v>
      </c>
      <c r="B10" s="1">
        <v>68</v>
      </c>
      <c r="C10" s="1">
        <v>76</v>
      </c>
      <c r="D10" s="1">
        <v>82</v>
      </c>
      <c r="E10" s="1">
        <v>78</v>
      </c>
      <c r="F10" s="1">
        <v>93</v>
      </c>
      <c r="G10" s="1">
        <v>84</v>
      </c>
      <c r="H10" s="1">
        <v>93</v>
      </c>
      <c r="I10" s="1">
        <v>95</v>
      </c>
      <c r="J10" s="1">
        <v>97</v>
      </c>
      <c r="K10" s="1">
        <v>117</v>
      </c>
    </row>
    <row r="11" spans="1:11" x14ac:dyDescent="0.25">
      <c r="A11" s="10" t="s">
        <v>13</v>
      </c>
      <c r="B11" s="5">
        <v>1533</v>
      </c>
      <c r="C11" s="5">
        <v>1550</v>
      </c>
      <c r="D11" s="5">
        <v>1542</v>
      </c>
      <c r="E11" s="5">
        <v>1585</v>
      </c>
      <c r="F11" s="5">
        <v>1696</v>
      </c>
      <c r="G11" s="5">
        <v>1787</v>
      </c>
      <c r="H11" s="5">
        <v>1896</v>
      </c>
      <c r="I11" s="5">
        <v>1983</v>
      </c>
      <c r="J11" s="5">
        <v>2084</v>
      </c>
      <c r="K11" s="5">
        <v>2269</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10</v>
      </c>
      <c r="B16" s="2">
        <v>0.25962165688193101</v>
      </c>
      <c r="C16" s="2">
        <v>0.27548387096774202</v>
      </c>
      <c r="D16" s="2">
        <v>0.28080415045395601</v>
      </c>
      <c r="E16" s="2">
        <v>0.29085173501577299</v>
      </c>
      <c r="F16" s="2">
        <v>0.30660377358490598</v>
      </c>
      <c r="G16" s="2">
        <v>0.30330162283156098</v>
      </c>
      <c r="H16" s="2">
        <v>0.29957805907173002</v>
      </c>
      <c r="I16" s="2">
        <v>0.28492183560262202</v>
      </c>
      <c r="J16" s="2">
        <v>0.26487523992322498</v>
      </c>
      <c r="K16" s="2">
        <v>0.25165271044512999</v>
      </c>
    </row>
    <row r="17" spans="1:12" x14ac:dyDescent="0.25">
      <c r="A17" s="8" t="s">
        <v>11</v>
      </c>
      <c r="B17" s="2">
        <v>0.69602087410306601</v>
      </c>
      <c r="C17" s="2">
        <v>0.67548387096774198</v>
      </c>
      <c r="D17" s="2">
        <v>0.66601815823605703</v>
      </c>
      <c r="E17" s="2">
        <v>0.65993690851734998</v>
      </c>
      <c r="F17" s="2">
        <v>0.63856132075471705</v>
      </c>
      <c r="G17" s="2">
        <v>0.64969222160044804</v>
      </c>
      <c r="H17" s="2">
        <v>0.65137130801687804</v>
      </c>
      <c r="I17" s="2">
        <v>0.66717095310136199</v>
      </c>
      <c r="J17" s="2">
        <v>0.68857965451055703</v>
      </c>
      <c r="K17" s="2">
        <v>0.69678272366681404</v>
      </c>
    </row>
    <row r="18" spans="1:12" x14ac:dyDescent="0.25">
      <c r="A18" s="8" t="s">
        <v>12</v>
      </c>
      <c r="B18" s="2">
        <v>4.4357469015003301E-2</v>
      </c>
      <c r="C18" s="2">
        <v>4.9032258064516103E-2</v>
      </c>
      <c r="D18" s="2">
        <v>5.3177691309987001E-2</v>
      </c>
      <c r="E18" s="2">
        <v>4.9211356466877E-2</v>
      </c>
      <c r="F18" s="2">
        <v>5.4834905660377402E-2</v>
      </c>
      <c r="G18" s="2">
        <v>4.7006155567991002E-2</v>
      </c>
      <c r="H18" s="2">
        <v>4.9050632911392403E-2</v>
      </c>
      <c r="I18" s="2">
        <v>4.7907211296016099E-2</v>
      </c>
      <c r="J18" s="2">
        <v>4.6545105566218797E-2</v>
      </c>
      <c r="K18" s="2">
        <v>5.1564565888056399E-2</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10</v>
      </c>
      <c r="B23" s="2">
        <v>7.2864321608040197E-2</v>
      </c>
      <c r="C23" s="2">
        <v>1.40515222482436E-2</v>
      </c>
      <c r="D23" s="2">
        <v>6.4665127020785196E-2</v>
      </c>
      <c r="E23" s="2">
        <v>0.12798264642082399</v>
      </c>
      <c r="F23" s="2">
        <v>4.2307692307692303E-2</v>
      </c>
      <c r="G23" s="2">
        <v>4.7970479704797099E-2</v>
      </c>
      <c r="H23" s="2">
        <v>-5.2816901408450703E-3</v>
      </c>
      <c r="I23" s="2">
        <v>-2.3008849557522099E-2</v>
      </c>
      <c r="J23" s="2">
        <v>3.4420289855072499E-2</v>
      </c>
      <c r="K23" s="3">
        <v>5.3505535055350599E-2</v>
      </c>
      <c r="L23" s="3">
        <v>0.43467336683417102</v>
      </c>
    </row>
    <row r="24" spans="1:12" x14ac:dyDescent="0.25">
      <c r="A24" s="8" t="s">
        <v>11</v>
      </c>
      <c r="B24" s="2">
        <v>-1.8744142455482699E-2</v>
      </c>
      <c r="C24" s="2">
        <v>-1.9102196752626598E-2</v>
      </c>
      <c r="D24" s="2">
        <v>1.85004868549172E-2</v>
      </c>
      <c r="E24" s="2">
        <v>3.5372848948374801E-2</v>
      </c>
      <c r="F24" s="2">
        <v>7.2022160664820006E-2</v>
      </c>
      <c r="G24" s="2">
        <v>6.3738156761412604E-2</v>
      </c>
      <c r="H24" s="2">
        <v>7.1255060728744907E-2</v>
      </c>
      <c r="I24" s="2">
        <v>8.4656084656084707E-2</v>
      </c>
      <c r="J24" s="2">
        <v>0.101742160278746</v>
      </c>
      <c r="K24" s="3">
        <v>0.36175710594315202</v>
      </c>
      <c r="L24" s="3">
        <v>0.481724461105904</v>
      </c>
    </row>
    <row r="25" spans="1:12" x14ac:dyDescent="0.25">
      <c r="A25" s="8" t="s">
        <v>12</v>
      </c>
      <c r="B25" s="2">
        <v>0.11764705882352899</v>
      </c>
      <c r="C25" s="2">
        <v>7.8947368421052599E-2</v>
      </c>
      <c r="D25" s="2">
        <v>-4.8780487804878099E-2</v>
      </c>
      <c r="E25" s="2">
        <v>0.19230769230769201</v>
      </c>
      <c r="F25" s="2">
        <v>-9.6774193548387094E-2</v>
      </c>
      <c r="G25" s="2">
        <v>0.107142857142857</v>
      </c>
      <c r="H25" s="2">
        <v>2.1505376344085999E-2</v>
      </c>
      <c r="I25" s="2">
        <v>2.1052631578947399E-2</v>
      </c>
      <c r="J25" s="2">
        <v>0.20618556701030899</v>
      </c>
      <c r="K25" s="3">
        <v>0.39285714285714302</v>
      </c>
      <c r="L25" s="3">
        <v>0.72058823529411797</v>
      </c>
    </row>
    <row r="26" spans="1:12" x14ac:dyDescent="0.25">
      <c r="A26" s="11" t="s">
        <v>13</v>
      </c>
      <c r="B26" s="3">
        <v>1.1089367253750799E-2</v>
      </c>
      <c r="C26" s="3">
        <v>-5.1612903225806504E-3</v>
      </c>
      <c r="D26" s="3">
        <v>2.7885862516212698E-2</v>
      </c>
      <c r="E26" s="3">
        <v>7.0031545741324905E-2</v>
      </c>
      <c r="F26" s="3">
        <v>5.3655660377358499E-2</v>
      </c>
      <c r="G26" s="3">
        <v>6.09960828203693E-2</v>
      </c>
      <c r="H26" s="3">
        <v>4.5886075949367097E-2</v>
      </c>
      <c r="I26" s="3">
        <v>5.0932929904185603E-2</v>
      </c>
      <c r="J26" s="3">
        <v>8.8771593090211098E-2</v>
      </c>
      <c r="K26" s="3">
        <v>0.26972579742585301</v>
      </c>
      <c r="L26" s="3">
        <v>0.480104370515329</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223</v>
      </c>
    </row>
    <row r="2" spans="1:11" ht="15" x14ac:dyDescent="0.25">
      <c r="A2" s="12" t="s">
        <v>222</v>
      </c>
    </row>
    <row r="3" spans="1:11" ht="15" x14ac:dyDescent="0.25">
      <c r="A3" s="12" t="s">
        <v>42</v>
      </c>
    </row>
    <row r="4" spans="1:11" x14ac:dyDescent="0.25">
      <c r="A4" s="15"/>
    </row>
    <row r="5" spans="1:11" x14ac:dyDescent="0.25">
      <c r="A5" s="17" t="str">
        <f>HYPERLINK("#'Table of contents'!A101",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39</v>
      </c>
      <c r="B8" s="1">
        <v>816</v>
      </c>
      <c r="C8" s="1">
        <v>811</v>
      </c>
      <c r="D8" s="1">
        <v>794</v>
      </c>
      <c r="E8" s="1">
        <v>823</v>
      </c>
      <c r="F8" s="1">
        <v>869</v>
      </c>
      <c r="G8" s="1">
        <v>922</v>
      </c>
      <c r="H8" s="1">
        <v>994</v>
      </c>
      <c r="I8" s="1">
        <v>1031</v>
      </c>
      <c r="J8" s="1">
        <v>1096</v>
      </c>
      <c r="K8" s="1">
        <v>1220</v>
      </c>
    </row>
    <row r="9" spans="1:11" x14ac:dyDescent="0.25">
      <c r="A9" s="16" t="s">
        <v>40</v>
      </c>
      <c r="B9" s="1">
        <v>717</v>
      </c>
      <c r="C9" s="1">
        <v>739</v>
      </c>
      <c r="D9" s="1">
        <v>748</v>
      </c>
      <c r="E9" s="1">
        <v>762</v>
      </c>
      <c r="F9" s="1">
        <v>827</v>
      </c>
      <c r="G9" s="1">
        <v>865</v>
      </c>
      <c r="H9" s="1">
        <v>902</v>
      </c>
      <c r="I9" s="1">
        <v>952</v>
      </c>
      <c r="J9" s="1">
        <v>988</v>
      </c>
      <c r="K9" s="1">
        <v>1049</v>
      </c>
    </row>
    <row r="10" spans="1:11" x14ac:dyDescent="0.25">
      <c r="A10" s="10" t="s">
        <v>13</v>
      </c>
      <c r="B10" s="5">
        <v>1533</v>
      </c>
      <c r="C10" s="5">
        <v>1550</v>
      </c>
      <c r="D10" s="5">
        <v>1542</v>
      </c>
      <c r="E10" s="5">
        <v>1585</v>
      </c>
      <c r="F10" s="5">
        <v>1696</v>
      </c>
      <c r="G10" s="5">
        <v>1787</v>
      </c>
      <c r="H10" s="5">
        <v>1896</v>
      </c>
      <c r="I10" s="5">
        <v>1983</v>
      </c>
      <c r="J10" s="5">
        <v>2084</v>
      </c>
      <c r="K10" s="5">
        <v>2269</v>
      </c>
    </row>
    <row r="11" spans="1:11" x14ac:dyDescent="0.25">
      <c r="A11" s="15"/>
    </row>
    <row r="12" spans="1:11" x14ac:dyDescent="0.25">
      <c r="A12" s="15"/>
    </row>
    <row r="13" spans="1:11" x14ac:dyDescent="0.25">
      <c r="A13" s="15"/>
      <c r="B13" s="21" t="s">
        <v>29</v>
      </c>
      <c r="C13" s="22"/>
      <c r="D13" s="22"/>
      <c r="E13" s="22"/>
      <c r="F13" s="22"/>
      <c r="G13" s="22"/>
      <c r="H13" s="22"/>
      <c r="I13" s="22"/>
      <c r="J13" s="22"/>
      <c r="K13" s="22"/>
    </row>
    <row r="14" spans="1:11" x14ac:dyDescent="0.25">
      <c r="A14" s="9" t="s">
        <v>33</v>
      </c>
      <c r="B14" s="4" t="s">
        <v>0</v>
      </c>
      <c r="C14" s="4" t="s">
        <v>1</v>
      </c>
      <c r="D14" s="4" t="s">
        <v>2</v>
      </c>
      <c r="E14" s="4" t="s">
        <v>3</v>
      </c>
      <c r="F14" s="4" t="s">
        <v>4</v>
      </c>
      <c r="G14" s="4" t="s">
        <v>5</v>
      </c>
      <c r="H14" s="4" t="s">
        <v>6</v>
      </c>
      <c r="I14" s="4" t="s">
        <v>7</v>
      </c>
      <c r="J14" s="4" t="s">
        <v>8</v>
      </c>
      <c r="K14" s="4" t="s">
        <v>9</v>
      </c>
    </row>
    <row r="15" spans="1:11" x14ac:dyDescent="0.25">
      <c r="A15" s="8" t="s">
        <v>39</v>
      </c>
      <c r="B15" s="2">
        <v>0.532289628180039</v>
      </c>
      <c r="C15" s="2">
        <v>0.52322580645161298</v>
      </c>
      <c r="D15" s="2">
        <v>0.51491569390402103</v>
      </c>
      <c r="E15" s="2">
        <v>0.51924290220820202</v>
      </c>
      <c r="F15" s="2">
        <v>0.51238207547169801</v>
      </c>
      <c r="G15" s="2">
        <v>0.51594851706771105</v>
      </c>
      <c r="H15" s="2">
        <v>0.52426160337552696</v>
      </c>
      <c r="I15" s="2">
        <v>0.51991931417044901</v>
      </c>
      <c r="J15" s="2">
        <v>0.52591170825335898</v>
      </c>
      <c r="K15" s="2">
        <v>0.537681798148964</v>
      </c>
    </row>
    <row r="16" spans="1:11" x14ac:dyDescent="0.25">
      <c r="A16" s="8" t="s">
        <v>40</v>
      </c>
      <c r="B16" s="2">
        <v>0.467710371819961</v>
      </c>
      <c r="C16" s="2">
        <v>0.47677419354838702</v>
      </c>
      <c r="D16" s="2">
        <v>0.48508430609597902</v>
      </c>
      <c r="E16" s="2">
        <v>0.48075709779179798</v>
      </c>
      <c r="F16" s="2">
        <v>0.48761792452830199</v>
      </c>
      <c r="G16" s="2">
        <v>0.484051482932289</v>
      </c>
      <c r="H16" s="2">
        <v>0.47573839662447298</v>
      </c>
      <c r="I16" s="2">
        <v>0.48008068582955099</v>
      </c>
      <c r="J16" s="2">
        <v>0.47408829174664102</v>
      </c>
      <c r="K16" s="2">
        <v>0.462318201851036</v>
      </c>
    </row>
    <row r="17" spans="1:12" x14ac:dyDescent="0.25">
      <c r="A17" s="15"/>
    </row>
    <row r="18" spans="1:12" x14ac:dyDescent="0.25">
      <c r="A18" s="15"/>
    </row>
    <row r="19" spans="1:12" x14ac:dyDescent="0.25">
      <c r="A19" s="15"/>
      <c r="B19" s="21" t="s">
        <v>30</v>
      </c>
      <c r="C19" s="21"/>
      <c r="D19" s="21"/>
      <c r="E19" s="21"/>
      <c r="F19" s="21"/>
      <c r="G19" s="21"/>
      <c r="H19" s="21"/>
      <c r="I19" s="21"/>
      <c r="J19" s="21"/>
      <c r="K19" s="6" t="s">
        <v>31</v>
      </c>
      <c r="L19" s="6" t="s">
        <v>32</v>
      </c>
    </row>
    <row r="20" spans="1:12" x14ac:dyDescent="0.25">
      <c r="A20" s="9" t="s">
        <v>33</v>
      </c>
      <c r="B20" s="4" t="s">
        <v>14</v>
      </c>
      <c r="C20" s="4" t="s">
        <v>15</v>
      </c>
      <c r="D20" s="4" t="s">
        <v>16</v>
      </c>
      <c r="E20" s="4" t="s">
        <v>17</v>
      </c>
      <c r="F20" s="4" t="s">
        <v>18</v>
      </c>
      <c r="G20" s="4" t="s">
        <v>19</v>
      </c>
      <c r="H20" s="4" t="s">
        <v>20</v>
      </c>
      <c r="I20" s="4" t="s">
        <v>21</v>
      </c>
      <c r="J20" s="4" t="s">
        <v>22</v>
      </c>
      <c r="K20" s="4" t="s">
        <v>23</v>
      </c>
      <c r="L20" s="4" t="s">
        <v>24</v>
      </c>
    </row>
    <row r="21" spans="1:12" x14ac:dyDescent="0.25">
      <c r="A21" s="8" t="s">
        <v>39</v>
      </c>
      <c r="B21" s="2">
        <v>-6.1274509803921602E-3</v>
      </c>
      <c r="C21" s="2">
        <v>-2.0961775585696701E-2</v>
      </c>
      <c r="D21" s="2">
        <v>3.6523929471032703E-2</v>
      </c>
      <c r="E21" s="2">
        <v>5.58930741190765E-2</v>
      </c>
      <c r="F21" s="2">
        <v>6.0989643268124297E-2</v>
      </c>
      <c r="G21" s="2">
        <v>7.8091106290672493E-2</v>
      </c>
      <c r="H21" s="2">
        <v>3.7223340040241401E-2</v>
      </c>
      <c r="I21" s="2">
        <v>6.3045586808923401E-2</v>
      </c>
      <c r="J21" s="2">
        <v>0.113138686131387</v>
      </c>
      <c r="K21" s="3">
        <v>0.32321041214750501</v>
      </c>
      <c r="L21" s="3">
        <v>0.49509803921568601</v>
      </c>
    </row>
    <row r="22" spans="1:12" x14ac:dyDescent="0.25">
      <c r="A22" s="8" t="s">
        <v>40</v>
      </c>
      <c r="B22" s="2">
        <v>3.06834030683403E-2</v>
      </c>
      <c r="C22" s="2">
        <v>1.2178619756427599E-2</v>
      </c>
      <c r="D22" s="2">
        <v>1.8716577540106999E-2</v>
      </c>
      <c r="E22" s="2">
        <v>8.5301837270341199E-2</v>
      </c>
      <c r="F22" s="2">
        <v>4.5949214026602202E-2</v>
      </c>
      <c r="G22" s="2">
        <v>4.2774566473988397E-2</v>
      </c>
      <c r="H22" s="2">
        <v>5.5432372505543198E-2</v>
      </c>
      <c r="I22" s="2">
        <v>3.78151260504202E-2</v>
      </c>
      <c r="J22" s="2">
        <v>6.1740890688259102E-2</v>
      </c>
      <c r="K22" s="3">
        <v>0.21271676300577999</v>
      </c>
      <c r="L22" s="3">
        <v>0.46304044630404501</v>
      </c>
    </row>
    <row r="23" spans="1:12" x14ac:dyDescent="0.25">
      <c r="A23" s="11" t="s">
        <v>13</v>
      </c>
      <c r="B23" s="3">
        <v>1.1089367253750799E-2</v>
      </c>
      <c r="C23" s="3">
        <v>-5.1612903225806504E-3</v>
      </c>
      <c r="D23" s="3">
        <v>2.7885862516212698E-2</v>
      </c>
      <c r="E23" s="3">
        <v>7.0031545741324905E-2</v>
      </c>
      <c r="F23" s="3">
        <v>5.3655660377358499E-2</v>
      </c>
      <c r="G23" s="3">
        <v>6.09960828203693E-2</v>
      </c>
      <c r="H23" s="3">
        <v>4.5886075949367097E-2</v>
      </c>
      <c r="I23" s="3">
        <v>5.0932929904185603E-2</v>
      </c>
      <c r="J23" s="3">
        <v>8.8771593090211098E-2</v>
      </c>
      <c r="K23" s="3">
        <v>0.26972579742585301</v>
      </c>
      <c r="L23" s="3">
        <v>0.480104370515329</v>
      </c>
    </row>
    <row r="24" spans="1:12" x14ac:dyDescent="0.25">
      <c r="A24" s="15"/>
    </row>
    <row r="25" spans="1:12" x14ac:dyDescent="0.25">
      <c r="A25" s="13" t="s">
        <v>34</v>
      </c>
    </row>
    <row r="26" spans="1:12" x14ac:dyDescent="0.25">
      <c r="A26" s="14" t="s">
        <v>35</v>
      </c>
    </row>
    <row r="27" spans="1:12" x14ac:dyDescent="0.25">
      <c r="A27" s="14" t="s">
        <v>36</v>
      </c>
    </row>
    <row r="28" spans="1:12" x14ac:dyDescent="0.25">
      <c r="A28" s="14" t="s">
        <v>37</v>
      </c>
    </row>
    <row r="29" spans="1:12" x14ac:dyDescent="0.25">
      <c r="A29" s="14" t="s">
        <v>38</v>
      </c>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224</v>
      </c>
    </row>
    <row r="2" spans="1:11" ht="15" x14ac:dyDescent="0.25">
      <c r="A2" s="12" t="s">
        <v>222</v>
      </c>
    </row>
    <row r="3" spans="1:11" ht="15" x14ac:dyDescent="0.25">
      <c r="A3" s="12" t="s">
        <v>50</v>
      </c>
    </row>
    <row r="4" spans="1:11" x14ac:dyDescent="0.25">
      <c r="A4" s="15"/>
    </row>
    <row r="5" spans="1:11" x14ac:dyDescent="0.25">
      <c r="A5" s="17" t="str">
        <f>HYPERLINK("#'Table of contents'!A102",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43</v>
      </c>
      <c r="B8" s="1">
        <v>546</v>
      </c>
      <c r="C8" s="1">
        <v>550</v>
      </c>
      <c r="D8" s="1">
        <v>541</v>
      </c>
      <c r="E8" s="1">
        <v>535</v>
      </c>
      <c r="F8" s="1">
        <v>529</v>
      </c>
      <c r="G8" s="1">
        <v>573</v>
      </c>
      <c r="H8" s="1">
        <v>614</v>
      </c>
      <c r="I8" s="1">
        <v>650</v>
      </c>
      <c r="J8" s="1">
        <v>682</v>
      </c>
      <c r="K8" s="1">
        <v>783</v>
      </c>
    </row>
    <row r="9" spans="1:11" x14ac:dyDescent="0.25">
      <c r="A9" s="16" t="s">
        <v>44</v>
      </c>
      <c r="B9" s="1">
        <v>30</v>
      </c>
      <c r="C9" s="1">
        <v>36</v>
      </c>
      <c r="D9" s="1">
        <v>39</v>
      </c>
      <c r="E9" s="1">
        <v>47</v>
      </c>
      <c r="F9" s="1">
        <v>53</v>
      </c>
      <c r="G9" s="1">
        <v>60</v>
      </c>
      <c r="H9" s="1">
        <v>77</v>
      </c>
      <c r="I9" s="1">
        <v>83</v>
      </c>
      <c r="J9" s="1">
        <v>87</v>
      </c>
      <c r="K9" s="1">
        <v>103</v>
      </c>
    </row>
    <row r="10" spans="1:11" x14ac:dyDescent="0.25">
      <c r="A10" s="16" t="s">
        <v>45</v>
      </c>
      <c r="B10" s="1">
        <v>51</v>
      </c>
      <c r="C10" s="1">
        <v>56</v>
      </c>
      <c r="D10" s="1">
        <v>58</v>
      </c>
      <c r="E10" s="1">
        <v>59</v>
      </c>
      <c r="F10" s="1">
        <v>65</v>
      </c>
      <c r="G10" s="1">
        <v>69</v>
      </c>
      <c r="H10" s="1">
        <v>68</v>
      </c>
      <c r="I10" s="1">
        <v>67</v>
      </c>
      <c r="J10" s="1">
        <v>70</v>
      </c>
      <c r="K10" s="1">
        <v>81</v>
      </c>
    </row>
    <row r="11" spans="1:11" x14ac:dyDescent="0.25">
      <c r="A11" s="16" t="s">
        <v>46</v>
      </c>
      <c r="B11" s="1">
        <v>733</v>
      </c>
      <c r="C11" s="1">
        <v>738</v>
      </c>
      <c r="D11" s="1">
        <v>738</v>
      </c>
      <c r="E11" s="1">
        <v>785</v>
      </c>
      <c r="F11" s="1">
        <v>858</v>
      </c>
      <c r="G11" s="1">
        <v>888</v>
      </c>
      <c r="H11" s="1">
        <v>923</v>
      </c>
      <c r="I11" s="1">
        <v>971</v>
      </c>
      <c r="J11" s="1">
        <v>1009</v>
      </c>
      <c r="K11" s="1">
        <v>1042</v>
      </c>
    </row>
    <row r="12" spans="1:11" x14ac:dyDescent="0.25">
      <c r="A12" s="16" t="s">
        <v>47</v>
      </c>
      <c r="B12" s="1">
        <v>59</v>
      </c>
      <c r="C12" s="1">
        <v>65</v>
      </c>
      <c r="D12" s="1">
        <v>71</v>
      </c>
      <c r="E12" s="1">
        <v>71</v>
      </c>
      <c r="F12" s="1">
        <v>90</v>
      </c>
      <c r="G12" s="1">
        <v>100</v>
      </c>
      <c r="H12" s="1">
        <v>109</v>
      </c>
      <c r="I12" s="1">
        <v>119</v>
      </c>
      <c r="J12" s="1">
        <v>140</v>
      </c>
      <c r="K12" s="1">
        <v>157</v>
      </c>
    </row>
    <row r="13" spans="1:11" x14ac:dyDescent="0.25">
      <c r="A13" s="16" t="s">
        <v>48</v>
      </c>
      <c r="B13" s="1">
        <v>114</v>
      </c>
      <c r="C13" s="1">
        <v>105</v>
      </c>
      <c r="D13" s="1">
        <v>95</v>
      </c>
      <c r="E13" s="1">
        <v>88</v>
      </c>
      <c r="F13" s="1">
        <v>101</v>
      </c>
      <c r="G13" s="1">
        <v>97</v>
      </c>
      <c r="H13" s="1">
        <v>105</v>
      </c>
      <c r="I13" s="1">
        <v>93</v>
      </c>
      <c r="J13" s="1">
        <v>96</v>
      </c>
      <c r="K13" s="1">
        <v>103</v>
      </c>
    </row>
    <row r="14" spans="1:11" x14ac:dyDescent="0.25">
      <c r="A14" s="10" t="s">
        <v>13</v>
      </c>
      <c r="B14" s="5">
        <v>1533</v>
      </c>
      <c r="C14" s="5">
        <v>1550</v>
      </c>
      <c r="D14" s="5">
        <v>1542</v>
      </c>
      <c r="E14" s="5">
        <v>1585</v>
      </c>
      <c r="F14" s="5">
        <v>1696</v>
      </c>
      <c r="G14" s="5">
        <v>1787</v>
      </c>
      <c r="H14" s="5">
        <v>1896</v>
      </c>
      <c r="I14" s="5">
        <v>1983</v>
      </c>
      <c r="J14" s="5">
        <v>2084</v>
      </c>
      <c r="K14" s="5">
        <v>2269</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43</v>
      </c>
      <c r="B19" s="2">
        <v>0.35616438356164398</v>
      </c>
      <c r="C19" s="2">
        <v>0.35483870967741898</v>
      </c>
      <c r="D19" s="2">
        <v>0.35084306095979201</v>
      </c>
      <c r="E19" s="2">
        <v>0.337539432176656</v>
      </c>
      <c r="F19" s="2">
        <v>0.31191037735849098</v>
      </c>
      <c r="G19" s="2">
        <v>0.32064913262451</v>
      </c>
      <c r="H19" s="2">
        <v>0.32383966244725698</v>
      </c>
      <c r="I19" s="2">
        <v>0.32778618255168901</v>
      </c>
      <c r="J19" s="2">
        <v>0.32725527831093998</v>
      </c>
      <c r="K19" s="2">
        <v>0.34508594094314698</v>
      </c>
    </row>
    <row r="20" spans="1:12" x14ac:dyDescent="0.25">
      <c r="A20" s="8" t="s">
        <v>44</v>
      </c>
      <c r="B20" s="2">
        <v>1.9569471624266099E-2</v>
      </c>
      <c r="C20" s="2">
        <v>2.3225806451612901E-2</v>
      </c>
      <c r="D20" s="2">
        <v>2.5291828793774299E-2</v>
      </c>
      <c r="E20" s="2">
        <v>2.96529968454259E-2</v>
      </c>
      <c r="F20" s="2">
        <v>3.125E-2</v>
      </c>
      <c r="G20" s="2">
        <v>3.3575825405707901E-2</v>
      </c>
      <c r="H20" s="2">
        <v>4.06118143459916E-2</v>
      </c>
      <c r="I20" s="2">
        <v>4.1855774079677298E-2</v>
      </c>
      <c r="J20" s="2">
        <v>4.1746641074855997E-2</v>
      </c>
      <c r="K20" s="2">
        <v>4.5394446892904401E-2</v>
      </c>
    </row>
    <row r="21" spans="1:12" x14ac:dyDescent="0.25">
      <c r="A21" s="8" t="s">
        <v>45</v>
      </c>
      <c r="B21" s="2">
        <v>3.3268101761252403E-2</v>
      </c>
      <c r="C21" s="2">
        <v>3.6129032258064499E-2</v>
      </c>
      <c r="D21" s="2">
        <v>3.7613488975356699E-2</v>
      </c>
      <c r="E21" s="2">
        <v>3.72239747634069E-2</v>
      </c>
      <c r="F21" s="2">
        <v>3.8325471698113199E-2</v>
      </c>
      <c r="G21" s="2">
        <v>3.86121992165641E-2</v>
      </c>
      <c r="H21" s="2">
        <v>3.58649789029536E-2</v>
      </c>
      <c r="I21" s="2">
        <v>3.3787191124558698E-2</v>
      </c>
      <c r="J21" s="2">
        <v>3.3589251439539301E-2</v>
      </c>
      <c r="K21" s="2">
        <v>3.56985456148083E-2</v>
      </c>
    </row>
    <row r="22" spans="1:12" x14ac:dyDescent="0.25">
      <c r="A22" s="8" t="s">
        <v>46</v>
      </c>
      <c r="B22" s="2">
        <v>0.478147423352903</v>
      </c>
      <c r="C22" s="2">
        <v>0.47612903225806502</v>
      </c>
      <c r="D22" s="2">
        <v>0.47859922178988301</v>
      </c>
      <c r="E22" s="2">
        <v>0.49526813880126203</v>
      </c>
      <c r="F22" s="2">
        <v>0.50589622641509402</v>
      </c>
      <c r="G22" s="2">
        <v>0.496922216004477</v>
      </c>
      <c r="H22" s="2">
        <v>0.48681434599156098</v>
      </c>
      <c r="I22" s="2">
        <v>0.48966212808875398</v>
      </c>
      <c r="J22" s="2">
        <v>0.48416506717850299</v>
      </c>
      <c r="K22" s="2">
        <v>0.45923314235346002</v>
      </c>
    </row>
    <row r="23" spans="1:12" x14ac:dyDescent="0.25">
      <c r="A23" s="8" t="s">
        <v>47</v>
      </c>
      <c r="B23" s="2">
        <v>3.8486627527723402E-2</v>
      </c>
      <c r="C23" s="2">
        <v>4.1935483870967703E-2</v>
      </c>
      <c r="D23" s="2">
        <v>4.6044098573281497E-2</v>
      </c>
      <c r="E23" s="2">
        <v>4.4794952681388001E-2</v>
      </c>
      <c r="F23" s="2">
        <v>5.30660377358491E-2</v>
      </c>
      <c r="G23" s="2">
        <v>5.5959709009513199E-2</v>
      </c>
      <c r="H23" s="2">
        <v>5.7489451476793199E-2</v>
      </c>
      <c r="I23" s="2">
        <v>6.0010085728693902E-2</v>
      </c>
      <c r="J23" s="2">
        <v>6.71785028790787E-2</v>
      </c>
      <c r="K23" s="2">
        <v>6.9193477302776599E-2</v>
      </c>
    </row>
    <row r="24" spans="1:12" x14ac:dyDescent="0.25">
      <c r="A24" s="8" t="s">
        <v>48</v>
      </c>
      <c r="B24" s="2">
        <v>7.4363992172211305E-2</v>
      </c>
      <c r="C24" s="2">
        <v>6.7741935483871002E-2</v>
      </c>
      <c r="D24" s="2">
        <v>6.1608300907911799E-2</v>
      </c>
      <c r="E24" s="2">
        <v>5.5520504731861202E-2</v>
      </c>
      <c r="F24" s="2">
        <v>5.9551886792452803E-2</v>
      </c>
      <c r="G24" s="2">
        <v>5.4280917739227802E-2</v>
      </c>
      <c r="H24" s="2">
        <v>5.5379746835443E-2</v>
      </c>
      <c r="I24" s="2">
        <v>4.6898638426626303E-2</v>
      </c>
      <c r="J24" s="2">
        <v>4.6065259117082501E-2</v>
      </c>
      <c r="K24" s="2">
        <v>4.5394446892904401E-2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43</v>
      </c>
      <c r="B29" s="2">
        <v>7.3260073260073303E-3</v>
      </c>
      <c r="C29" s="2">
        <v>-1.63636363636364E-2</v>
      </c>
      <c r="D29" s="2">
        <v>-1.1090573012939E-2</v>
      </c>
      <c r="E29" s="2">
        <v>-1.1214953271028E-2</v>
      </c>
      <c r="F29" s="2">
        <v>8.3175803402646506E-2</v>
      </c>
      <c r="G29" s="2">
        <v>7.1553228621291404E-2</v>
      </c>
      <c r="H29" s="2">
        <v>5.8631921824104198E-2</v>
      </c>
      <c r="I29" s="2">
        <v>4.9230769230769203E-2</v>
      </c>
      <c r="J29" s="2">
        <v>0.148093841642229</v>
      </c>
      <c r="K29" s="3">
        <v>0.36649214659685903</v>
      </c>
      <c r="L29" s="3">
        <v>0.43406593406593402</v>
      </c>
    </row>
    <row r="30" spans="1:12" x14ac:dyDescent="0.25">
      <c r="A30" s="8" t="s">
        <v>44</v>
      </c>
      <c r="B30" s="2">
        <v>0.2</v>
      </c>
      <c r="C30" s="2">
        <v>8.3333333333333301E-2</v>
      </c>
      <c r="D30" s="2">
        <v>0.20512820512820501</v>
      </c>
      <c r="E30" s="2">
        <v>0.12765957446808501</v>
      </c>
      <c r="F30" s="2">
        <v>0.13207547169811301</v>
      </c>
      <c r="G30" s="2">
        <v>0.28333333333333299</v>
      </c>
      <c r="H30" s="2">
        <v>7.7922077922077906E-2</v>
      </c>
      <c r="I30" s="2">
        <v>4.81927710843374E-2</v>
      </c>
      <c r="J30" s="2">
        <v>0.18390804597701099</v>
      </c>
      <c r="K30" s="3">
        <v>0.71666666666666701</v>
      </c>
      <c r="L30" s="3">
        <v>2.43333333333333</v>
      </c>
    </row>
    <row r="31" spans="1:12" x14ac:dyDescent="0.25">
      <c r="A31" s="8" t="s">
        <v>45</v>
      </c>
      <c r="B31" s="2">
        <v>9.8039215686274495E-2</v>
      </c>
      <c r="C31" s="2">
        <v>3.5714285714285698E-2</v>
      </c>
      <c r="D31" s="2">
        <v>1.72413793103448E-2</v>
      </c>
      <c r="E31" s="2">
        <v>0.101694915254237</v>
      </c>
      <c r="F31" s="2">
        <v>6.15384615384615E-2</v>
      </c>
      <c r="G31" s="2">
        <v>-1.4492753623188401E-2</v>
      </c>
      <c r="H31" s="2">
        <v>-1.4705882352941201E-2</v>
      </c>
      <c r="I31" s="2">
        <v>4.47761194029851E-2</v>
      </c>
      <c r="J31" s="2">
        <v>0.157142857142857</v>
      </c>
      <c r="K31" s="3">
        <v>0.173913043478261</v>
      </c>
      <c r="L31" s="3">
        <v>0.58823529411764697</v>
      </c>
    </row>
    <row r="32" spans="1:12" x14ac:dyDescent="0.25">
      <c r="A32" s="8" t="s">
        <v>46</v>
      </c>
      <c r="B32" s="2">
        <v>6.8212824010914098E-3</v>
      </c>
      <c r="C32" s="2">
        <v>0</v>
      </c>
      <c r="D32" s="2">
        <v>6.3685636856368605E-2</v>
      </c>
      <c r="E32" s="2">
        <v>9.2993630573248401E-2</v>
      </c>
      <c r="F32" s="2">
        <v>3.4965034965035002E-2</v>
      </c>
      <c r="G32" s="2">
        <v>3.94144144144144E-2</v>
      </c>
      <c r="H32" s="2">
        <v>5.2004333694474499E-2</v>
      </c>
      <c r="I32" s="2">
        <v>3.9134912461379998E-2</v>
      </c>
      <c r="J32" s="2">
        <v>3.2705649157581798E-2</v>
      </c>
      <c r="K32" s="3">
        <v>0.17342342342342301</v>
      </c>
      <c r="L32" s="3">
        <v>0.42155525238744901</v>
      </c>
    </row>
    <row r="33" spans="1:12" x14ac:dyDescent="0.25">
      <c r="A33" s="8" t="s">
        <v>47</v>
      </c>
      <c r="B33" s="2">
        <v>0.101694915254237</v>
      </c>
      <c r="C33" s="2">
        <v>9.2307692307692299E-2</v>
      </c>
      <c r="D33" s="2">
        <v>0</v>
      </c>
      <c r="E33" s="2">
        <v>0.26760563380281699</v>
      </c>
      <c r="F33" s="2">
        <v>0.11111111111111099</v>
      </c>
      <c r="G33" s="2">
        <v>0.09</v>
      </c>
      <c r="H33" s="2">
        <v>9.1743119266055106E-2</v>
      </c>
      <c r="I33" s="2">
        <v>0.17647058823529399</v>
      </c>
      <c r="J33" s="2">
        <v>0.121428571428571</v>
      </c>
      <c r="K33" s="3">
        <v>0.56999999999999995</v>
      </c>
      <c r="L33" s="3">
        <v>1.6610169491525399</v>
      </c>
    </row>
    <row r="34" spans="1:12" x14ac:dyDescent="0.25">
      <c r="A34" s="8" t="s">
        <v>48</v>
      </c>
      <c r="B34" s="2">
        <v>-7.8947368421052599E-2</v>
      </c>
      <c r="C34" s="2">
        <v>-9.5238095238095205E-2</v>
      </c>
      <c r="D34" s="2">
        <v>-7.3684210526315796E-2</v>
      </c>
      <c r="E34" s="2">
        <v>0.14772727272727301</v>
      </c>
      <c r="F34" s="2">
        <v>-3.9603960396039598E-2</v>
      </c>
      <c r="G34" s="2">
        <v>8.2474226804123696E-2</v>
      </c>
      <c r="H34" s="2">
        <v>-0.114285714285714</v>
      </c>
      <c r="I34" s="2">
        <v>3.2258064516128997E-2</v>
      </c>
      <c r="J34" s="2">
        <v>7.2916666666666699E-2</v>
      </c>
      <c r="K34" s="3">
        <v>6.18556701030928E-2</v>
      </c>
      <c r="L34" s="3">
        <v>-9.6491228070175405E-2</v>
      </c>
    </row>
    <row r="35" spans="1:12" x14ac:dyDescent="0.25">
      <c r="A35" s="11" t="s">
        <v>13</v>
      </c>
      <c r="B35" s="3">
        <v>1.1089367253750799E-2</v>
      </c>
      <c r="C35" s="3">
        <v>-5.1612903225806504E-3</v>
      </c>
      <c r="D35" s="3">
        <v>2.7885862516212698E-2</v>
      </c>
      <c r="E35" s="3">
        <v>7.0031545741324905E-2</v>
      </c>
      <c r="F35" s="3">
        <v>5.3655660377358499E-2</v>
      </c>
      <c r="G35" s="3">
        <v>6.09960828203693E-2</v>
      </c>
      <c r="H35" s="3">
        <v>4.5886075949367097E-2</v>
      </c>
      <c r="I35" s="3">
        <v>5.0932929904185603E-2</v>
      </c>
      <c r="J35" s="3">
        <v>8.8771593090211098E-2</v>
      </c>
      <c r="K35" s="3">
        <v>0.26972579742585301</v>
      </c>
      <c r="L35" s="3">
        <v>0.480104370515329</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38</v>
      </c>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225</v>
      </c>
    </row>
    <row r="2" spans="1:11" ht="15" x14ac:dyDescent="0.25">
      <c r="A2" s="12" t="s">
        <v>222</v>
      </c>
    </row>
    <row r="3" spans="1:11" ht="15" x14ac:dyDescent="0.25">
      <c r="A3" s="12" t="s">
        <v>55</v>
      </c>
    </row>
    <row r="4" spans="1:11" x14ac:dyDescent="0.25">
      <c r="A4" s="15"/>
    </row>
    <row r="5" spans="1:11" x14ac:dyDescent="0.25">
      <c r="A5" s="17" t="str">
        <f>HYPERLINK("#'Table of contents'!A103",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51</v>
      </c>
      <c r="B8" s="1">
        <v>1168</v>
      </c>
      <c r="C8" s="1">
        <v>1189</v>
      </c>
      <c r="D8" s="1">
        <v>1222</v>
      </c>
      <c r="E8" s="1">
        <v>1287</v>
      </c>
      <c r="F8" s="1">
        <v>1419</v>
      </c>
      <c r="G8" s="1">
        <v>1539</v>
      </c>
      <c r="H8" s="1">
        <v>1632</v>
      </c>
      <c r="I8" s="1">
        <v>1711</v>
      </c>
      <c r="J8" s="1">
        <v>1793</v>
      </c>
      <c r="K8" s="1">
        <v>1910</v>
      </c>
    </row>
    <row r="9" spans="1:11" x14ac:dyDescent="0.25">
      <c r="A9" s="16" t="s">
        <v>52</v>
      </c>
      <c r="B9" s="1">
        <v>71</v>
      </c>
      <c r="C9" s="1">
        <v>74</v>
      </c>
      <c r="D9" s="1">
        <v>70</v>
      </c>
      <c r="E9" s="1">
        <v>73</v>
      </c>
      <c r="F9" s="1">
        <v>72</v>
      </c>
      <c r="G9" s="1">
        <v>72</v>
      </c>
      <c r="H9" s="1">
        <v>79</v>
      </c>
      <c r="I9" s="1">
        <v>84</v>
      </c>
      <c r="J9" s="1">
        <v>87</v>
      </c>
      <c r="K9" s="1">
        <v>98</v>
      </c>
    </row>
    <row r="10" spans="1:11" x14ac:dyDescent="0.25">
      <c r="A10" s="16" t="s">
        <v>53</v>
      </c>
      <c r="B10" s="1">
        <v>294</v>
      </c>
      <c r="C10" s="1">
        <v>287</v>
      </c>
      <c r="D10" s="1">
        <v>250</v>
      </c>
      <c r="E10" s="1">
        <v>225</v>
      </c>
      <c r="F10" s="1">
        <v>205</v>
      </c>
      <c r="G10" s="1">
        <v>176</v>
      </c>
      <c r="H10" s="1">
        <v>185</v>
      </c>
      <c r="I10" s="1">
        <v>188</v>
      </c>
      <c r="J10" s="1">
        <v>204</v>
      </c>
      <c r="K10" s="1">
        <v>261</v>
      </c>
    </row>
    <row r="11" spans="1:11" x14ac:dyDescent="0.25">
      <c r="A11" s="10" t="s">
        <v>13</v>
      </c>
      <c r="B11" s="5">
        <v>1533</v>
      </c>
      <c r="C11" s="5">
        <v>1550</v>
      </c>
      <c r="D11" s="5">
        <v>1542</v>
      </c>
      <c r="E11" s="5">
        <v>1585</v>
      </c>
      <c r="F11" s="5">
        <v>1696</v>
      </c>
      <c r="G11" s="5">
        <v>1787</v>
      </c>
      <c r="H11" s="5">
        <v>1896</v>
      </c>
      <c r="I11" s="5">
        <v>1983</v>
      </c>
      <c r="J11" s="5">
        <v>2084</v>
      </c>
      <c r="K11" s="5">
        <v>2269</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51</v>
      </c>
      <c r="B16" s="2">
        <v>0.76190476190476197</v>
      </c>
      <c r="C16" s="2">
        <v>0.76709677419354805</v>
      </c>
      <c r="D16" s="2">
        <v>0.79247730220492896</v>
      </c>
      <c r="E16" s="2">
        <v>0.81198738170346996</v>
      </c>
      <c r="F16" s="2">
        <v>0.83667452830188704</v>
      </c>
      <c r="G16" s="2">
        <v>0.86121992165640704</v>
      </c>
      <c r="H16" s="2">
        <v>0.860759493670886</v>
      </c>
      <c r="I16" s="2">
        <v>0.86283408976298503</v>
      </c>
      <c r="J16" s="2">
        <v>0.86036468330134397</v>
      </c>
      <c r="K16" s="2">
        <v>0.84178052005288695</v>
      </c>
    </row>
    <row r="17" spans="1:12" x14ac:dyDescent="0.25">
      <c r="A17" s="8" t="s">
        <v>52</v>
      </c>
      <c r="B17" s="2">
        <v>4.6314416177429901E-2</v>
      </c>
      <c r="C17" s="2">
        <v>4.7741935483870998E-2</v>
      </c>
      <c r="D17" s="2">
        <v>4.5395590142671902E-2</v>
      </c>
      <c r="E17" s="2">
        <v>4.6056782334384899E-2</v>
      </c>
      <c r="F17" s="2">
        <v>4.2452830188679201E-2</v>
      </c>
      <c r="G17" s="2">
        <v>4.0290990486849497E-2</v>
      </c>
      <c r="H17" s="2">
        <v>4.1666666666666699E-2</v>
      </c>
      <c r="I17" s="2">
        <v>4.2360060514372203E-2</v>
      </c>
      <c r="J17" s="2">
        <v>4.1746641074855997E-2</v>
      </c>
      <c r="K17" s="2">
        <v>4.3190832966064303E-2</v>
      </c>
    </row>
    <row r="18" spans="1:12" x14ac:dyDescent="0.25">
      <c r="A18" s="8" t="s">
        <v>53</v>
      </c>
      <c r="B18" s="2">
        <v>0.19178082191780799</v>
      </c>
      <c r="C18" s="2">
        <v>0.185161290322581</v>
      </c>
      <c r="D18" s="2">
        <v>0.16212710765239899</v>
      </c>
      <c r="E18" s="2">
        <v>0.141955835962145</v>
      </c>
      <c r="F18" s="2">
        <v>0.120872641509434</v>
      </c>
      <c r="G18" s="2">
        <v>9.8489087856743193E-2</v>
      </c>
      <c r="H18" s="2">
        <v>9.7573839662447301E-2</v>
      </c>
      <c r="I18" s="2">
        <v>9.4805849722642499E-2</v>
      </c>
      <c r="J18" s="2">
        <v>9.7888675623800395E-2</v>
      </c>
      <c r="K18" s="2">
        <v>0.115028646981049</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51</v>
      </c>
      <c r="B23" s="2">
        <v>1.7979452054794499E-2</v>
      </c>
      <c r="C23" s="2">
        <v>2.7754415475189202E-2</v>
      </c>
      <c r="D23" s="2">
        <v>5.31914893617021E-2</v>
      </c>
      <c r="E23" s="2">
        <v>0.102564102564103</v>
      </c>
      <c r="F23" s="2">
        <v>8.4566596194503199E-2</v>
      </c>
      <c r="G23" s="2">
        <v>6.0428849902534103E-2</v>
      </c>
      <c r="H23" s="2">
        <v>4.8406862745097999E-2</v>
      </c>
      <c r="I23" s="2">
        <v>4.7925189947399201E-2</v>
      </c>
      <c r="J23" s="2">
        <v>6.5253764640267706E-2</v>
      </c>
      <c r="K23" s="3">
        <v>0.24106562703053899</v>
      </c>
      <c r="L23" s="3">
        <v>0.63527397260273999</v>
      </c>
    </row>
    <row r="24" spans="1:12" x14ac:dyDescent="0.25">
      <c r="A24" s="8" t="s">
        <v>52</v>
      </c>
      <c r="B24" s="2">
        <v>4.2253521126760597E-2</v>
      </c>
      <c r="C24" s="2">
        <v>-5.4054054054054099E-2</v>
      </c>
      <c r="D24" s="2">
        <v>4.2857142857142899E-2</v>
      </c>
      <c r="E24" s="2">
        <v>-1.3698630136986301E-2</v>
      </c>
      <c r="F24" s="2">
        <v>0</v>
      </c>
      <c r="G24" s="2">
        <v>9.7222222222222196E-2</v>
      </c>
      <c r="H24" s="2">
        <v>6.3291139240506306E-2</v>
      </c>
      <c r="I24" s="2">
        <v>3.5714285714285698E-2</v>
      </c>
      <c r="J24" s="2">
        <v>0.126436781609195</v>
      </c>
      <c r="K24" s="3">
        <v>0.36111111111111099</v>
      </c>
      <c r="L24" s="3">
        <v>0.38028169014084501</v>
      </c>
    </row>
    <row r="25" spans="1:12" x14ac:dyDescent="0.25">
      <c r="A25" s="8" t="s">
        <v>53</v>
      </c>
      <c r="B25" s="2">
        <v>-2.3809523809523801E-2</v>
      </c>
      <c r="C25" s="2">
        <v>-0.128919860627178</v>
      </c>
      <c r="D25" s="2">
        <v>-0.1</v>
      </c>
      <c r="E25" s="2">
        <v>-8.8888888888888906E-2</v>
      </c>
      <c r="F25" s="2">
        <v>-0.141463414634146</v>
      </c>
      <c r="G25" s="2">
        <v>5.1136363636363598E-2</v>
      </c>
      <c r="H25" s="2">
        <v>1.62162162162162E-2</v>
      </c>
      <c r="I25" s="2">
        <v>8.5106382978723402E-2</v>
      </c>
      <c r="J25" s="2">
        <v>0.27941176470588203</v>
      </c>
      <c r="K25" s="3">
        <v>0.48295454545454503</v>
      </c>
      <c r="L25" s="3">
        <v>-0.11224489795918401</v>
      </c>
    </row>
    <row r="26" spans="1:12" x14ac:dyDescent="0.25">
      <c r="A26" s="11" t="s">
        <v>13</v>
      </c>
      <c r="B26" s="3">
        <v>1.1089367253750799E-2</v>
      </c>
      <c r="C26" s="3">
        <v>-5.1612903225806504E-3</v>
      </c>
      <c r="D26" s="3">
        <v>2.7885862516212698E-2</v>
      </c>
      <c r="E26" s="3">
        <v>7.0031545741324905E-2</v>
      </c>
      <c r="F26" s="3">
        <v>5.3655660377358499E-2</v>
      </c>
      <c r="G26" s="3">
        <v>6.09960828203693E-2</v>
      </c>
      <c r="H26" s="3">
        <v>4.5886075949367097E-2</v>
      </c>
      <c r="I26" s="3">
        <v>5.0932929904185603E-2</v>
      </c>
      <c r="J26" s="3">
        <v>8.8771593090211098E-2</v>
      </c>
      <c r="K26" s="3">
        <v>0.26972579742585301</v>
      </c>
      <c r="L26" s="3">
        <v>0.480104370515329</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226</v>
      </c>
    </row>
    <row r="2" spans="1:11" ht="15" x14ac:dyDescent="0.25">
      <c r="A2" s="12" t="s">
        <v>222</v>
      </c>
    </row>
    <row r="3" spans="1:11" ht="15" x14ac:dyDescent="0.25">
      <c r="A3" s="12" t="s">
        <v>42</v>
      </c>
    </row>
    <row r="4" spans="1:11" ht="15" x14ac:dyDescent="0.25">
      <c r="A4" s="12" t="s">
        <v>27</v>
      </c>
    </row>
    <row r="5" spans="1:11" x14ac:dyDescent="0.25">
      <c r="A5" s="17" t="str">
        <f>HYPERLINK("#'Table of contents'!A104",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56</v>
      </c>
      <c r="B8" s="1">
        <v>212</v>
      </c>
      <c r="C8" s="1">
        <v>219</v>
      </c>
      <c r="D8" s="1">
        <v>227</v>
      </c>
      <c r="E8" s="1">
        <v>255</v>
      </c>
      <c r="F8" s="1">
        <v>284</v>
      </c>
      <c r="G8" s="1">
        <v>317</v>
      </c>
      <c r="H8" s="1">
        <v>329</v>
      </c>
      <c r="I8" s="1">
        <v>315</v>
      </c>
      <c r="J8" s="1">
        <v>306</v>
      </c>
      <c r="K8" s="1">
        <v>337</v>
      </c>
    </row>
    <row r="9" spans="1:11" x14ac:dyDescent="0.25">
      <c r="A9" s="16" t="s">
        <v>57</v>
      </c>
      <c r="B9" s="1">
        <v>570</v>
      </c>
      <c r="C9" s="1">
        <v>553</v>
      </c>
      <c r="D9" s="1">
        <v>522</v>
      </c>
      <c r="E9" s="1">
        <v>524</v>
      </c>
      <c r="F9" s="1">
        <v>532</v>
      </c>
      <c r="G9" s="1">
        <v>565</v>
      </c>
      <c r="H9" s="1">
        <v>622</v>
      </c>
      <c r="I9" s="1">
        <v>673</v>
      </c>
      <c r="J9" s="1">
        <v>747</v>
      </c>
      <c r="K9" s="1">
        <v>827</v>
      </c>
    </row>
    <row r="10" spans="1:11" x14ac:dyDescent="0.25">
      <c r="A10" s="16" t="s">
        <v>58</v>
      </c>
      <c r="B10" s="1">
        <v>34</v>
      </c>
      <c r="C10" s="1">
        <v>39</v>
      </c>
      <c r="D10" s="1">
        <v>45</v>
      </c>
      <c r="E10" s="1">
        <v>44</v>
      </c>
      <c r="F10" s="1">
        <v>53</v>
      </c>
      <c r="G10" s="1">
        <v>40</v>
      </c>
      <c r="H10" s="1">
        <v>43</v>
      </c>
      <c r="I10" s="1">
        <v>43</v>
      </c>
      <c r="J10" s="1">
        <v>43</v>
      </c>
      <c r="K10" s="1">
        <v>56</v>
      </c>
    </row>
    <row r="11" spans="1:11" x14ac:dyDescent="0.25">
      <c r="A11" s="16" t="s">
        <v>59</v>
      </c>
      <c r="B11" s="1">
        <v>186</v>
      </c>
      <c r="C11" s="1">
        <v>208</v>
      </c>
      <c r="D11" s="1">
        <v>206</v>
      </c>
      <c r="E11" s="1">
        <v>206</v>
      </c>
      <c r="F11" s="1">
        <v>236</v>
      </c>
      <c r="G11" s="1">
        <v>225</v>
      </c>
      <c r="H11" s="1">
        <v>239</v>
      </c>
      <c r="I11" s="1">
        <v>250</v>
      </c>
      <c r="J11" s="1">
        <v>246</v>
      </c>
      <c r="K11" s="1">
        <v>234</v>
      </c>
    </row>
    <row r="12" spans="1:11" x14ac:dyDescent="0.25">
      <c r="A12" s="16" t="s">
        <v>60</v>
      </c>
      <c r="B12" s="1">
        <v>497</v>
      </c>
      <c r="C12" s="1">
        <v>494</v>
      </c>
      <c r="D12" s="1">
        <v>505</v>
      </c>
      <c r="E12" s="1">
        <v>522</v>
      </c>
      <c r="F12" s="1">
        <v>551</v>
      </c>
      <c r="G12" s="1">
        <v>596</v>
      </c>
      <c r="H12" s="1">
        <v>613</v>
      </c>
      <c r="I12" s="1">
        <v>650</v>
      </c>
      <c r="J12" s="1">
        <v>688</v>
      </c>
      <c r="K12" s="1">
        <v>754</v>
      </c>
    </row>
    <row r="13" spans="1:11" x14ac:dyDescent="0.25">
      <c r="A13" s="16" t="s">
        <v>61</v>
      </c>
      <c r="B13" s="1">
        <v>34</v>
      </c>
      <c r="C13" s="1">
        <v>37</v>
      </c>
      <c r="D13" s="1">
        <v>37</v>
      </c>
      <c r="E13" s="1">
        <v>34</v>
      </c>
      <c r="F13" s="1">
        <v>40</v>
      </c>
      <c r="G13" s="1">
        <v>44</v>
      </c>
      <c r="H13" s="1">
        <v>50</v>
      </c>
      <c r="I13" s="1">
        <v>52</v>
      </c>
      <c r="J13" s="1">
        <v>54</v>
      </c>
      <c r="K13" s="1">
        <v>61</v>
      </c>
    </row>
    <row r="14" spans="1:11" x14ac:dyDescent="0.25">
      <c r="A14" s="10" t="s">
        <v>13</v>
      </c>
      <c r="B14" s="5">
        <v>1533</v>
      </c>
      <c r="C14" s="5">
        <v>1550</v>
      </c>
      <c r="D14" s="5">
        <v>1542</v>
      </c>
      <c r="E14" s="5">
        <v>1585</v>
      </c>
      <c r="F14" s="5">
        <v>1696</v>
      </c>
      <c r="G14" s="5">
        <v>1787</v>
      </c>
      <c r="H14" s="5">
        <v>1896</v>
      </c>
      <c r="I14" s="5">
        <v>1983</v>
      </c>
      <c r="J14" s="5">
        <v>2084</v>
      </c>
      <c r="K14" s="5">
        <v>2269</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56</v>
      </c>
      <c r="B19" s="2">
        <v>0.25980392156862703</v>
      </c>
      <c r="C19" s="2">
        <v>0.27003699136868098</v>
      </c>
      <c r="D19" s="2">
        <v>0.28589420654911801</v>
      </c>
      <c r="E19" s="2">
        <v>0.309842041312272</v>
      </c>
      <c r="F19" s="2">
        <v>0.326812428078251</v>
      </c>
      <c r="G19" s="2">
        <v>0.34381778741865499</v>
      </c>
      <c r="H19" s="2">
        <v>0.33098591549295803</v>
      </c>
      <c r="I19" s="2">
        <v>0.30552861299709</v>
      </c>
      <c r="J19" s="2">
        <v>0.27919708029197099</v>
      </c>
      <c r="K19" s="2">
        <v>0.27622950819672099</v>
      </c>
    </row>
    <row r="20" spans="1:12" x14ac:dyDescent="0.25">
      <c r="A20" s="8" t="s">
        <v>57</v>
      </c>
      <c r="B20" s="2">
        <v>0.69852941176470595</v>
      </c>
      <c r="C20" s="2">
        <v>0.681874229346486</v>
      </c>
      <c r="D20" s="2">
        <v>0.65743073047858902</v>
      </c>
      <c r="E20" s="2">
        <v>0.63669501822600205</v>
      </c>
      <c r="F20" s="2">
        <v>0.61219792865362499</v>
      </c>
      <c r="G20" s="2">
        <v>0.61279826464208198</v>
      </c>
      <c r="H20" s="2">
        <v>0.62575452716297797</v>
      </c>
      <c r="I20" s="2">
        <v>0.652764306498545</v>
      </c>
      <c r="J20" s="2">
        <v>0.68156934306569295</v>
      </c>
      <c r="K20" s="2">
        <v>0.67786885245901596</v>
      </c>
    </row>
    <row r="21" spans="1:12" x14ac:dyDescent="0.25">
      <c r="A21" s="8" t="s">
        <v>58</v>
      </c>
      <c r="B21" s="2">
        <v>4.1666666666666699E-2</v>
      </c>
      <c r="C21" s="2">
        <v>4.8088779284833502E-2</v>
      </c>
      <c r="D21" s="2">
        <v>5.6675062972292203E-2</v>
      </c>
      <c r="E21" s="2">
        <v>5.3462940461725401E-2</v>
      </c>
      <c r="F21" s="2">
        <v>6.0989643268124297E-2</v>
      </c>
      <c r="G21" s="2">
        <v>4.33839479392625E-2</v>
      </c>
      <c r="H21" s="2">
        <v>4.3259557344064399E-2</v>
      </c>
      <c r="I21" s="2">
        <v>4.1707080504364703E-2</v>
      </c>
      <c r="J21" s="2">
        <v>3.9233576642335802E-2</v>
      </c>
      <c r="K21" s="2">
        <v>4.59016393442623E-2</v>
      </c>
    </row>
    <row r="22" spans="1:12" x14ac:dyDescent="0.25">
      <c r="A22" s="8" t="s">
        <v>59</v>
      </c>
      <c r="B22" s="2">
        <v>0.25941422594142299</v>
      </c>
      <c r="C22" s="2">
        <v>0.28146143437077098</v>
      </c>
      <c r="D22" s="2">
        <v>0.27540106951871701</v>
      </c>
      <c r="E22" s="2">
        <v>0.27034120734908101</v>
      </c>
      <c r="F22" s="2">
        <v>0.28536880290205602</v>
      </c>
      <c r="G22" s="2">
        <v>0.260115606936416</v>
      </c>
      <c r="H22" s="2">
        <v>0.264966740576497</v>
      </c>
      <c r="I22" s="2">
        <v>0.26260504201680701</v>
      </c>
      <c r="J22" s="2">
        <v>0.248987854251012</v>
      </c>
      <c r="K22" s="2">
        <v>0.22306959008579599</v>
      </c>
    </row>
    <row r="23" spans="1:12" x14ac:dyDescent="0.25">
      <c r="A23" s="8" t="s">
        <v>60</v>
      </c>
      <c r="B23" s="2">
        <v>0.69316596931659702</v>
      </c>
      <c r="C23" s="2">
        <v>0.66847090663058195</v>
      </c>
      <c r="D23" s="2">
        <v>0.675133689839572</v>
      </c>
      <c r="E23" s="2">
        <v>0.68503937007874005</v>
      </c>
      <c r="F23" s="2">
        <v>0.66626360338573198</v>
      </c>
      <c r="G23" s="2">
        <v>0.68901734104046197</v>
      </c>
      <c r="H23" s="2">
        <v>0.67960088691795995</v>
      </c>
      <c r="I23" s="2">
        <v>0.68277310924369705</v>
      </c>
      <c r="J23" s="2">
        <v>0.69635627530364397</v>
      </c>
      <c r="K23" s="2">
        <v>0.718779790276454</v>
      </c>
    </row>
    <row r="24" spans="1:12" x14ac:dyDescent="0.25">
      <c r="A24" s="8" t="s">
        <v>61</v>
      </c>
      <c r="B24" s="2">
        <v>4.7419804741980501E-2</v>
      </c>
      <c r="C24" s="2">
        <v>5.0067658998646798E-2</v>
      </c>
      <c r="D24" s="2">
        <v>4.9465240641711199E-2</v>
      </c>
      <c r="E24" s="2">
        <v>4.4619422572178498E-2</v>
      </c>
      <c r="F24" s="2">
        <v>4.8367593712212803E-2</v>
      </c>
      <c r="G24" s="2">
        <v>5.0867052023121397E-2</v>
      </c>
      <c r="H24" s="2">
        <v>5.5432372505543198E-2</v>
      </c>
      <c r="I24" s="2">
        <v>5.4621848739495799E-2</v>
      </c>
      <c r="J24" s="2">
        <v>5.4655870445344097E-2</v>
      </c>
      <c r="K24" s="2">
        <v>5.81506196377502E-2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56</v>
      </c>
      <c r="B29" s="2">
        <v>3.3018867924528301E-2</v>
      </c>
      <c r="C29" s="2">
        <v>3.6529680365296802E-2</v>
      </c>
      <c r="D29" s="2">
        <v>0.123348017621145</v>
      </c>
      <c r="E29" s="2">
        <v>0.113725490196078</v>
      </c>
      <c r="F29" s="2">
        <v>0.11619718309859201</v>
      </c>
      <c r="G29" s="2">
        <v>3.7854889589905398E-2</v>
      </c>
      <c r="H29" s="2">
        <v>-4.2553191489361701E-2</v>
      </c>
      <c r="I29" s="2">
        <v>-2.8571428571428598E-2</v>
      </c>
      <c r="J29" s="2">
        <v>0.10130718954248399</v>
      </c>
      <c r="K29" s="3">
        <v>6.3091482649842295E-2</v>
      </c>
      <c r="L29" s="3">
        <v>0.589622641509434</v>
      </c>
    </row>
    <row r="30" spans="1:12" x14ac:dyDescent="0.25">
      <c r="A30" s="8" t="s">
        <v>57</v>
      </c>
      <c r="B30" s="2">
        <v>-2.9824561403508799E-2</v>
      </c>
      <c r="C30" s="2">
        <v>-5.6057866184448503E-2</v>
      </c>
      <c r="D30" s="2">
        <v>3.83141762452107E-3</v>
      </c>
      <c r="E30" s="2">
        <v>1.5267175572519101E-2</v>
      </c>
      <c r="F30" s="2">
        <v>6.2030075187969901E-2</v>
      </c>
      <c r="G30" s="2">
        <v>0.100884955752212</v>
      </c>
      <c r="H30" s="2">
        <v>8.1993569131832797E-2</v>
      </c>
      <c r="I30" s="2">
        <v>0.109955423476969</v>
      </c>
      <c r="J30" s="2">
        <v>0.107095046854083</v>
      </c>
      <c r="K30" s="3">
        <v>0.463716814159292</v>
      </c>
      <c r="L30" s="3">
        <v>0.45087719298245599</v>
      </c>
    </row>
    <row r="31" spans="1:12" x14ac:dyDescent="0.25">
      <c r="A31" s="8" t="s">
        <v>58</v>
      </c>
      <c r="B31" s="2">
        <v>0.14705882352941199</v>
      </c>
      <c r="C31" s="2">
        <v>0.15384615384615399</v>
      </c>
      <c r="D31" s="2">
        <v>-2.2222222222222199E-2</v>
      </c>
      <c r="E31" s="2">
        <v>0.204545454545455</v>
      </c>
      <c r="F31" s="2">
        <v>-0.245283018867925</v>
      </c>
      <c r="G31" s="2">
        <v>7.4999999999999997E-2</v>
      </c>
      <c r="H31" s="2">
        <v>0</v>
      </c>
      <c r="I31" s="2">
        <v>0</v>
      </c>
      <c r="J31" s="2">
        <v>0.30232558139534899</v>
      </c>
      <c r="K31" s="3">
        <v>0.4</v>
      </c>
      <c r="L31" s="3">
        <v>0.64705882352941202</v>
      </c>
    </row>
    <row r="32" spans="1:12" x14ac:dyDescent="0.25">
      <c r="A32" s="8" t="s">
        <v>59</v>
      </c>
      <c r="B32" s="2">
        <v>0.118279569892473</v>
      </c>
      <c r="C32" s="2">
        <v>-9.6153846153846194E-3</v>
      </c>
      <c r="D32" s="2">
        <v>0</v>
      </c>
      <c r="E32" s="2">
        <v>0.14563106796116501</v>
      </c>
      <c r="F32" s="2">
        <v>-4.6610169491525397E-2</v>
      </c>
      <c r="G32" s="2">
        <v>6.22222222222222E-2</v>
      </c>
      <c r="H32" s="2">
        <v>4.6025104602510497E-2</v>
      </c>
      <c r="I32" s="2">
        <v>-1.6E-2</v>
      </c>
      <c r="J32" s="2">
        <v>-4.8780487804878099E-2</v>
      </c>
      <c r="K32" s="3">
        <v>0.04</v>
      </c>
      <c r="L32" s="3">
        <v>0.25806451612903197</v>
      </c>
    </row>
    <row r="33" spans="1:12" x14ac:dyDescent="0.25">
      <c r="A33" s="8" t="s">
        <v>60</v>
      </c>
      <c r="B33" s="2">
        <v>-6.0362173038229399E-3</v>
      </c>
      <c r="C33" s="2">
        <v>2.2267206477732799E-2</v>
      </c>
      <c r="D33" s="2">
        <v>3.36633663366337E-2</v>
      </c>
      <c r="E33" s="2">
        <v>5.5555555555555601E-2</v>
      </c>
      <c r="F33" s="2">
        <v>8.1669691470054401E-2</v>
      </c>
      <c r="G33" s="2">
        <v>2.85234899328859E-2</v>
      </c>
      <c r="H33" s="2">
        <v>6.0358890701468201E-2</v>
      </c>
      <c r="I33" s="2">
        <v>5.8461538461538502E-2</v>
      </c>
      <c r="J33" s="2">
        <v>9.5930232558139497E-2</v>
      </c>
      <c r="K33" s="3">
        <v>0.26510067114093999</v>
      </c>
      <c r="L33" s="3">
        <v>0.51710261569416505</v>
      </c>
    </row>
    <row r="34" spans="1:12" x14ac:dyDescent="0.25">
      <c r="A34" s="8" t="s">
        <v>61</v>
      </c>
      <c r="B34" s="2">
        <v>8.8235294117647106E-2</v>
      </c>
      <c r="C34" s="2">
        <v>0</v>
      </c>
      <c r="D34" s="2">
        <v>-8.1081081081081099E-2</v>
      </c>
      <c r="E34" s="2">
        <v>0.17647058823529399</v>
      </c>
      <c r="F34" s="2">
        <v>0.1</v>
      </c>
      <c r="G34" s="2">
        <v>0.13636363636363599</v>
      </c>
      <c r="H34" s="2">
        <v>0.04</v>
      </c>
      <c r="I34" s="2">
        <v>3.8461538461538498E-2</v>
      </c>
      <c r="J34" s="2">
        <v>0.12962962962963001</v>
      </c>
      <c r="K34" s="3">
        <v>0.38636363636363602</v>
      </c>
      <c r="L34" s="3">
        <v>0.79411764705882304</v>
      </c>
    </row>
    <row r="35" spans="1:12" x14ac:dyDescent="0.25">
      <c r="A35" s="11" t="s">
        <v>13</v>
      </c>
      <c r="B35" s="3">
        <v>1.1089367253750799E-2</v>
      </c>
      <c r="C35" s="3">
        <v>-5.1612903225806504E-3</v>
      </c>
      <c r="D35" s="3">
        <v>2.7885862516212698E-2</v>
      </c>
      <c r="E35" s="3">
        <v>7.0031545741324905E-2</v>
      </c>
      <c r="F35" s="3">
        <v>5.3655660377358499E-2</v>
      </c>
      <c r="G35" s="3">
        <v>6.09960828203693E-2</v>
      </c>
      <c r="H35" s="3">
        <v>4.5886075949367097E-2</v>
      </c>
      <c r="I35" s="3">
        <v>5.0932929904185603E-2</v>
      </c>
      <c r="J35" s="3">
        <v>8.8771593090211098E-2</v>
      </c>
      <c r="K35" s="3">
        <v>0.26972579742585301</v>
      </c>
      <c r="L35" s="3">
        <v>0.480104370515329</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63</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227</v>
      </c>
    </row>
    <row r="2" spans="1:11" ht="15" x14ac:dyDescent="0.25">
      <c r="A2" s="12" t="s">
        <v>222</v>
      </c>
    </row>
    <row r="3" spans="1:11" ht="15" x14ac:dyDescent="0.25">
      <c r="A3" s="12" t="s">
        <v>42</v>
      </c>
    </row>
    <row r="4" spans="1:11" ht="15" x14ac:dyDescent="0.25">
      <c r="A4" s="12" t="s">
        <v>55</v>
      </c>
    </row>
    <row r="5" spans="1:11" x14ac:dyDescent="0.25">
      <c r="A5" s="17" t="str">
        <f>HYPERLINK("#'Table of contents'!A105",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64</v>
      </c>
      <c r="B8" s="1">
        <v>598</v>
      </c>
      <c r="C8" s="1">
        <v>600</v>
      </c>
      <c r="D8" s="1">
        <v>617</v>
      </c>
      <c r="E8" s="1">
        <v>661</v>
      </c>
      <c r="F8" s="1">
        <v>727</v>
      </c>
      <c r="G8" s="1">
        <v>792</v>
      </c>
      <c r="H8" s="1">
        <v>856</v>
      </c>
      <c r="I8" s="1">
        <v>879</v>
      </c>
      <c r="J8" s="1">
        <v>927</v>
      </c>
      <c r="K8" s="1">
        <v>1008</v>
      </c>
    </row>
    <row r="9" spans="1:11" x14ac:dyDescent="0.25">
      <c r="A9" s="16" t="s">
        <v>65</v>
      </c>
      <c r="B9" s="1">
        <v>33</v>
      </c>
      <c r="C9" s="1">
        <v>35</v>
      </c>
      <c r="D9" s="1">
        <v>33</v>
      </c>
      <c r="E9" s="1">
        <v>34</v>
      </c>
      <c r="F9" s="1">
        <v>31</v>
      </c>
      <c r="G9" s="1">
        <v>37</v>
      </c>
      <c r="H9" s="1">
        <v>42</v>
      </c>
      <c r="I9" s="1">
        <v>49</v>
      </c>
      <c r="J9" s="1">
        <v>56</v>
      </c>
      <c r="K9" s="1">
        <v>67</v>
      </c>
    </row>
    <row r="10" spans="1:11" x14ac:dyDescent="0.25">
      <c r="A10" s="16" t="s">
        <v>66</v>
      </c>
      <c r="B10" s="1">
        <v>185</v>
      </c>
      <c r="C10" s="1">
        <v>176</v>
      </c>
      <c r="D10" s="1">
        <v>144</v>
      </c>
      <c r="E10" s="1">
        <v>128</v>
      </c>
      <c r="F10" s="1">
        <v>111</v>
      </c>
      <c r="G10" s="1">
        <v>93</v>
      </c>
      <c r="H10" s="1">
        <v>96</v>
      </c>
      <c r="I10" s="1">
        <v>103</v>
      </c>
      <c r="J10" s="1">
        <v>113</v>
      </c>
      <c r="K10" s="1">
        <v>145</v>
      </c>
    </row>
    <row r="11" spans="1:11" x14ac:dyDescent="0.25">
      <c r="A11" s="16" t="s">
        <v>67</v>
      </c>
      <c r="B11" s="1">
        <v>570</v>
      </c>
      <c r="C11" s="1">
        <v>589</v>
      </c>
      <c r="D11" s="1">
        <v>605</v>
      </c>
      <c r="E11" s="1">
        <v>626</v>
      </c>
      <c r="F11" s="1">
        <v>692</v>
      </c>
      <c r="G11" s="1">
        <v>747</v>
      </c>
      <c r="H11" s="1">
        <v>776</v>
      </c>
      <c r="I11" s="1">
        <v>832</v>
      </c>
      <c r="J11" s="1">
        <v>866</v>
      </c>
      <c r="K11" s="1">
        <v>902</v>
      </c>
    </row>
    <row r="12" spans="1:11" x14ac:dyDescent="0.25">
      <c r="A12" s="16" t="s">
        <v>68</v>
      </c>
      <c r="B12" s="1">
        <v>38</v>
      </c>
      <c r="C12" s="1">
        <v>39</v>
      </c>
      <c r="D12" s="1">
        <v>37</v>
      </c>
      <c r="E12" s="1">
        <v>39</v>
      </c>
      <c r="F12" s="1">
        <v>41</v>
      </c>
      <c r="G12" s="1">
        <v>35</v>
      </c>
      <c r="H12" s="1">
        <v>37</v>
      </c>
      <c r="I12" s="1">
        <v>35</v>
      </c>
      <c r="J12" s="1">
        <v>31</v>
      </c>
      <c r="K12" s="1">
        <v>31</v>
      </c>
    </row>
    <row r="13" spans="1:11" x14ac:dyDescent="0.25">
      <c r="A13" s="16" t="s">
        <v>69</v>
      </c>
      <c r="B13" s="1">
        <v>109</v>
      </c>
      <c r="C13" s="1">
        <v>111</v>
      </c>
      <c r="D13" s="1">
        <v>106</v>
      </c>
      <c r="E13" s="1">
        <v>97</v>
      </c>
      <c r="F13" s="1">
        <v>94</v>
      </c>
      <c r="G13" s="1">
        <v>83</v>
      </c>
      <c r="H13" s="1">
        <v>89</v>
      </c>
      <c r="I13" s="1">
        <v>85</v>
      </c>
      <c r="J13" s="1">
        <v>91</v>
      </c>
      <c r="K13" s="1">
        <v>116</v>
      </c>
    </row>
    <row r="14" spans="1:11" x14ac:dyDescent="0.25">
      <c r="A14" s="10" t="s">
        <v>13</v>
      </c>
      <c r="B14" s="5">
        <v>1533</v>
      </c>
      <c r="C14" s="5">
        <v>1550</v>
      </c>
      <c r="D14" s="5">
        <v>1542</v>
      </c>
      <c r="E14" s="5">
        <v>1585</v>
      </c>
      <c r="F14" s="5">
        <v>1696</v>
      </c>
      <c r="G14" s="5">
        <v>1787</v>
      </c>
      <c r="H14" s="5">
        <v>1896</v>
      </c>
      <c r="I14" s="5">
        <v>1983</v>
      </c>
      <c r="J14" s="5">
        <v>2084</v>
      </c>
      <c r="K14" s="5">
        <v>2269</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64</v>
      </c>
      <c r="B19" s="2">
        <v>0.73284313725490202</v>
      </c>
      <c r="C19" s="2">
        <v>0.73982737361282402</v>
      </c>
      <c r="D19" s="2">
        <v>0.77707808564231695</v>
      </c>
      <c r="E19" s="2">
        <v>0.80315917375455603</v>
      </c>
      <c r="F19" s="2">
        <v>0.83659378596087497</v>
      </c>
      <c r="G19" s="2">
        <v>0.85900216919739703</v>
      </c>
      <c r="H19" s="2">
        <v>0.86116700201207197</v>
      </c>
      <c r="I19" s="2">
        <v>0.85257032007759503</v>
      </c>
      <c r="J19" s="2">
        <v>0.84580291970802901</v>
      </c>
      <c r="K19" s="2">
        <v>0.82622950819672103</v>
      </c>
    </row>
    <row r="20" spans="1:12" x14ac:dyDescent="0.25">
      <c r="A20" s="8" t="s">
        <v>65</v>
      </c>
      <c r="B20" s="2">
        <v>4.0441176470588203E-2</v>
      </c>
      <c r="C20" s="2">
        <v>4.3156596794081403E-2</v>
      </c>
      <c r="D20" s="2">
        <v>4.1561712846347597E-2</v>
      </c>
      <c r="E20" s="2">
        <v>4.1312272174969598E-2</v>
      </c>
      <c r="F20" s="2">
        <v>3.56731875719217E-2</v>
      </c>
      <c r="G20" s="2">
        <v>4.0130151843817803E-2</v>
      </c>
      <c r="H20" s="2">
        <v>4.2253521126760597E-2</v>
      </c>
      <c r="I20" s="2">
        <v>4.7526673132880698E-2</v>
      </c>
      <c r="J20" s="2">
        <v>5.1094890510948898E-2</v>
      </c>
      <c r="K20" s="2">
        <v>5.4918032786885201E-2</v>
      </c>
    </row>
    <row r="21" spans="1:12" x14ac:dyDescent="0.25">
      <c r="A21" s="8" t="s">
        <v>66</v>
      </c>
      <c r="B21" s="2">
        <v>0.22671568627451</v>
      </c>
      <c r="C21" s="2">
        <v>0.21701602959309499</v>
      </c>
      <c r="D21" s="2">
        <v>0.181360201511335</v>
      </c>
      <c r="E21" s="2">
        <v>0.155528554070474</v>
      </c>
      <c r="F21" s="2">
        <v>0.127733026467204</v>
      </c>
      <c r="G21" s="2">
        <v>0.100867678958785</v>
      </c>
      <c r="H21" s="2">
        <v>9.6579476861166996E-2</v>
      </c>
      <c r="I21" s="2">
        <v>9.9903006789524698E-2</v>
      </c>
      <c r="J21" s="2">
        <v>0.10310218978102199</v>
      </c>
      <c r="K21" s="2">
        <v>0.11885245901639301</v>
      </c>
    </row>
    <row r="22" spans="1:12" x14ac:dyDescent="0.25">
      <c r="A22" s="8" t="s">
        <v>67</v>
      </c>
      <c r="B22" s="2">
        <v>0.79497907949790803</v>
      </c>
      <c r="C22" s="2">
        <v>0.79702300405953996</v>
      </c>
      <c r="D22" s="2">
        <v>0.80882352941176505</v>
      </c>
      <c r="E22" s="2">
        <v>0.82152230971128604</v>
      </c>
      <c r="F22" s="2">
        <v>0.83675937122128197</v>
      </c>
      <c r="G22" s="2">
        <v>0.86358381502890202</v>
      </c>
      <c r="H22" s="2">
        <v>0.86031042128603097</v>
      </c>
      <c r="I22" s="2">
        <v>0.873949579831933</v>
      </c>
      <c r="J22" s="2">
        <v>0.876518218623482</v>
      </c>
      <c r="K22" s="2">
        <v>0.85986653956148695</v>
      </c>
    </row>
    <row r="23" spans="1:12" x14ac:dyDescent="0.25">
      <c r="A23" s="8" t="s">
        <v>68</v>
      </c>
      <c r="B23" s="2">
        <v>5.2998605299860502E-2</v>
      </c>
      <c r="C23" s="2">
        <v>5.27740189445196E-2</v>
      </c>
      <c r="D23" s="2">
        <v>4.9465240641711199E-2</v>
      </c>
      <c r="E23" s="2">
        <v>5.1181102362204703E-2</v>
      </c>
      <c r="F23" s="2">
        <v>4.95767835550181E-2</v>
      </c>
      <c r="G23" s="2">
        <v>4.0462427745664699E-2</v>
      </c>
      <c r="H23" s="2">
        <v>4.1019955654101999E-2</v>
      </c>
      <c r="I23" s="2">
        <v>3.6764705882352901E-2</v>
      </c>
      <c r="J23" s="2">
        <v>3.13765182186235E-2</v>
      </c>
      <c r="K23" s="2">
        <v>2.95519542421354E-2</v>
      </c>
    </row>
    <row r="24" spans="1:12" x14ac:dyDescent="0.25">
      <c r="A24" s="8" t="s">
        <v>69</v>
      </c>
      <c r="B24" s="2">
        <v>0.152022315202232</v>
      </c>
      <c r="C24" s="2">
        <v>0.15020297699594001</v>
      </c>
      <c r="D24" s="2">
        <v>0.14171122994652399</v>
      </c>
      <c r="E24" s="2">
        <v>0.127296587926509</v>
      </c>
      <c r="F24" s="2">
        <v>0.1136638452237</v>
      </c>
      <c r="G24" s="2">
        <v>9.5953757225433506E-2</v>
      </c>
      <c r="H24" s="2">
        <v>9.8669623059866998E-2</v>
      </c>
      <c r="I24" s="2">
        <v>8.9285714285714302E-2</v>
      </c>
      <c r="J24" s="2">
        <v>9.2105263157894704E-2</v>
      </c>
      <c r="K24" s="2">
        <v>0.11058150619637799</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64</v>
      </c>
      <c r="B29" s="2">
        <v>3.3444816053511701E-3</v>
      </c>
      <c r="C29" s="2">
        <v>2.8333333333333301E-2</v>
      </c>
      <c r="D29" s="2">
        <v>7.1312803889789306E-2</v>
      </c>
      <c r="E29" s="2">
        <v>9.9848714069591504E-2</v>
      </c>
      <c r="F29" s="2">
        <v>8.9408528198074294E-2</v>
      </c>
      <c r="G29" s="2">
        <v>8.0808080808080801E-2</v>
      </c>
      <c r="H29" s="2">
        <v>2.68691588785047E-2</v>
      </c>
      <c r="I29" s="2">
        <v>5.4607508532423202E-2</v>
      </c>
      <c r="J29" s="2">
        <v>8.7378640776699004E-2</v>
      </c>
      <c r="K29" s="3">
        <v>0.27272727272727298</v>
      </c>
      <c r="L29" s="3">
        <v>0.68561872909698995</v>
      </c>
    </row>
    <row r="30" spans="1:12" x14ac:dyDescent="0.25">
      <c r="A30" s="8" t="s">
        <v>65</v>
      </c>
      <c r="B30" s="2">
        <v>6.0606060606060601E-2</v>
      </c>
      <c r="C30" s="2">
        <v>-5.7142857142857099E-2</v>
      </c>
      <c r="D30" s="2">
        <v>3.03030303030303E-2</v>
      </c>
      <c r="E30" s="2">
        <v>-8.8235294117647106E-2</v>
      </c>
      <c r="F30" s="2">
        <v>0.19354838709677399</v>
      </c>
      <c r="G30" s="2">
        <v>0.135135135135135</v>
      </c>
      <c r="H30" s="2">
        <v>0.16666666666666699</v>
      </c>
      <c r="I30" s="2">
        <v>0.14285714285714299</v>
      </c>
      <c r="J30" s="2">
        <v>0.19642857142857101</v>
      </c>
      <c r="K30" s="3">
        <v>0.81081081081081097</v>
      </c>
      <c r="L30" s="3">
        <v>1.0303030303030301</v>
      </c>
    </row>
    <row r="31" spans="1:12" x14ac:dyDescent="0.25">
      <c r="A31" s="8" t="s">
        <v>66</v>
      </c>
      <c r="B31" s="2">
        <v>-4.86486486486487E-2</v>
      </c>
      <c r="C31" s="2">
        <v>-0.18181818181818199</v>
      </c>
      <c r="D31" s="2">
        <v>-0.11111111111111099</v>
      </c>
      <c r="E31" s="2">
        <v>-0.1328125</v>
      </c>
      <c r="F31" s="2">
        <v>-0.162162162162162</v>
      </c>
      <c r="G31" s="2">
        <v>3.2258064516128997E-2</v>
      </c>
      <c r="H31" s="2">
        <v>7.2916666666666699E-2</v>
      </c>
      <c r="I31" s="2">
        <v>9.7087378640776698E-2</v>
      </c>
      <c r="J31" s="2">
        <v>0.28318584070796499</v>
      </c>
      <c r="K31" s="3">
        <v>0.55913978494623695</v>
      </c>
      <c r="L31" s="3">
        <v>-0.21621621621621601</v>
      </c>
    </row>
    <row r="32" spans="1:12" x14ac:dyDescent="0.25">
      <c r="A32" s="8" t="s">
        <v>67</v>
      </c>
      <c r="B32" s="2">
        <v>3.3333333333333298E-2</v>
      </c>
      <c r="C32" s="2">
        <v>2.7164685908319199E-2</v>
      </c>
      <c r="D32" s="2">
        <v>3.4710743801652899E-2</v>
      </c>
      <c r="E32" s="2">
        <v>0.105431309904153</v>
      </c>
      <c r="F32" s="2">
        <v>7.9479768786127197E-2</v>
      </c>
      <c r="G32" s="2">
        <v>3.8821954484605098E-2</v>
      </c>
      <c r="H32" s="2">
        <v>7.2164948453608199E-2</v>
      </c>
      <c r="I32" s="2">
        <v>4.0865384615384602E-2</v>
      </c>
      <c r="J32" s="2">
        <v>4.1570438799076202E-2</v>
      </c>
      <c r="K32" s="3">
        <v>0.207496653279786</v>
      </c>
      <c r="L32" s="3">
        <v>0.58245614035087701</v>
      </c>
    </row>
    <row r="33" spans="1:12" x14ac:dyDescent="0.25">
      <c r="A33" s="8" t="s">
        <v>68</v>
      </c>
      <c r="B33" s="2">
        <v>2.6315789473684199E-2</v>
      </c>
      <c r="C33" s="2">
        <v>-5.1282051282051301E-2</v>
      </c>
      <c r="D33" s="2">
        <v>5.4054054054054099E-2</v>
      </c>
      <c r="E33" s="2">
        <v>5.1282051282051301E-2</v>
      </c>
      <c r="F33" s="2">
        <v>-0.146341463414634</v>
      </c>
      <c r="G33" s="2">
        <v>5.7142857142857099E-2</v>
      </c>
      <c r="H33" s="2">
        <v>-5.4054054054054099E-2</v>
      </c>
      <c r="I33" s="2">
        <v>-0.114285714285714</v>
      </c>
      <c r="J33" s="2">
        <v>0</v>
      </c>
      <c r="K33" s="3">
        <v>-0.114285714285714</v>
      </c>
      <c r="L33" s="3">
        <v>-0.18421052631578899</v>
      </c>
    </row>
    <row r="34" spans="1:12" x14ac:dyDescent="0.25">
      <c r="A34" s="8" t="s">
        <v>69</v>
      </c>
      <c r="B34" s="2">
        <v>1.8348623853211E-2</v>
      </c>
      <c r="C34" s="2">
        <v>-4.5045045045045001E-2</v>
      </c>
      <c r="D34" s="2">
        <v>-8.4905660377358499E-2</v>
      </c>
      <c r="E34" s="2">
        <v>-3.09278350515464E-2</v>
      </c>
      <c r="F34" s="2">
        <v>-0.117021276595745</v>
      </c>
      <c r="G34" s="2">
        <v>7.2289156626505993E-2</v>
      </c>
      <c r="H34" s="2">
        <v>-4.49438202247191E-2</v>
      </c>
      <c r="I34" s="2">
        <v>7.0588235294117604E-2</v>
      </c>
      <c r="J34" s="2">
        <v>0.27472527472527503</v>
      </c>
      <c r="K34" s="3">
        <v>0.39759036144578302</v>
      </c>
      <c r="L34" s="3">
        <v>6.4220183486238494E-2</v>
      </c>
    </row>
    <row r="35" spans="1:12" x14ac:dyDescent="0.25">
      <c r="A35" s="11" t="s">
        <v>13</v>
      </c>
      <c r="B35" s="3">
        <v>1.1089367253750799E-2</v>
      </c>
      <c r="C35" s="3">
        <v>-5.1612903225806504E-3</v>
      </c>
      <c r="D35" s="3">
        <v>2.7885862516212698E-2</v>
      </c>
      <c r="E35" s="3">
        <v>7.0031545741324905E-2</v>
      </c>
      <c r="F35" s="3">
        <v>5.3655660377358499E-2</v>
      </c>
      <c r="G35" s="3">
        <v>6.09960828203693E-2</v>
      </c>
      <c r="H35" s="3">
        <v>4.5886075949367097E-2</v>
      </c>
      <c r="I35" s="3">
        <v>5.0932929904185603E-2</v>
      </c>
      <c r="J35" s="3">
        <v>8.8771593090211098E-2</v>
      </c>
      <c r="K35" s="3">
        <v>0.26972579742585301</v>
      </c>
      <c r="L35" s="3">
        <v>0.480104370515329</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71</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228</v>
      </c>
    </row>
    <row r="2" spans="1:11" ht="15" x14ac:dyDescent="0.25">
      <c r="A2" s="12" t="s">
        <v>222</v>
      </c>
    </row>
    <row r="3" spans="1:11" ht="15" x14ac:dyDescent="0.25">
      <c r="A3" s="12" t="s">
        <v>55</v>
      </c>
    </row>
    <row r="4" spans="1:11" ht="15" x14ac:dyDescent="0.25">
      <c r="A4" s="12" t="s">
        <v>27</v>
      </c>
    </row>
    <row r="5" spans="1:11" x14ac:dyDescent="0.25">
      <c r="A5" s="17" t="str">
        <f>HYPERLINK("#'Table of contents'!A106",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72</v>
      </c>
      <c r="B8" s="1">
        <v>368</v>
      </c>
      <c r="C8" s="1">
        <v>399</v>
      </c>
      <c r="D8" s="1">
        <v>408</v>
      </c>
      <c r="E8" s="1">
        <v>433</v>
      </c>
      <c r="F8" s="1">
        <v>488</v>
      </c>
      <c r="G8" s="1">
        <v>512</v>
      </c>
      <c r="H8" s="1">
        <v>526</v>
      </c>
      <c r="I8" s="1">
        <v>516</v>
      </c>
      <c r="J8" s="1">
        <v>511</v>
      </c>
      <c r="K8" s="1">
        <v>526</v>
      </c>
    </row>
    <row r="9" spans="1:11" x14ac:dyDescent="0.25">
      <c r="A9" s="16" t="s">
        <v>73</v>
      </c>
      <c r="B9" s="1">
        <v>766</v>
      </c>
      <c r="C9" s="1">
        <v>751</v>
      </c>
      <c r="D9" s="1">
        <v>777</v>
      </c>
      <c r="E9" s="1">
        <v>817</v>
      </c>
      <c r="F9" s="1">
        <v>885</v>
      </c>
      <c r="G9" s="1">
        <v>977</v>
      </c>
      <c r="H9" s="1">
        <v>1063</v>
      </c>
      <c r="I9" s="1">
        <v>1142</v>
      </c>
      <c r="J9" s="1">
        <v>1226</v>
      </c>
      <c r="K9" s="1">
        <v>1313</v>
      </c>
    </row>
    <row r="10" spans="1:11" x14ac:dyDescent="0.25">
      <c r="A10" s="16" t="s">
        <v>74</v>
      </c>
      <c r="B10" s="1">
        <v>34</v>
      </c>
      <c r="C10" s="1">
        <v>39</v>
      </c>
      <c r="D10" s="1">
        <v>37</v>
      </c>
      <c r="E10" s="1">
        <v>37</v>
      </c>
      <c r="F10" s="1">
        <v>46</v>
      </c>
      <c r="G10" s="1">
        <v>50</v>
      </c>
      <c r="H10" s="1">
        <v>43</v>
      </c>
      <c r="I10" s="1">
        <v>53</v>
      </c>
      <c r="J10" s="1">
        <v>56</v>
      </c>
      <c r="K10" s="1">
        <v>71</v>
      </c>
    </row>
    <row r="11" spans="1:11" x14ac:dyDescent="0.25">
      <c r="A11" s="16" t="s">
        <v>75</v>
      </c>
      <c r="B11" s="1">
        <v>17</v>
      </c>
      <c r="C11" s="1">
        <v>14</v>
      </c>
      <c r="D11" s="1">
        <v>13</v>
      </c>
      <c r="E11" s="1">
        <v>13</v>
      </c>
      <c r="F11" s="1">
        <v>14</v>
      </c>
      <c r="G11" s="1">
        <v>16</v>
      </c>
      <c r="H11" s="1">
        <v>19</v>
      </c>
      <c r="I11" s="1">
        <v>22</v>
      </c>
      <c r="J11" s="1">
        <v>18</v>
      </c>
      <c r="K11" s="1">
        <v>16</v>
      </c>
    </row>
    <row r="12" spans="1:11" x14ac:dyDescent="0.25">
      <c r="A12" s="16" t="s">
        <v>76</v>
      </c>
      <c r="B12" s="1">
        <v>50</v>
      </c>
      <c r="C12" s="1">
        <v>57</v>
      </c>
      <c r="D12" s="1">
        <v>51</v>
      </c>
      <c r="E12" s="1">
        <v>57</v>
      </c>
      <c r="F12" s="1">
        <v>53</v>
      </c>
      <c r="G12" s="1">
        <v>55</v>
      </c>
      <c r="H12" s="1">
        <v>56</v>
      </c>
      <c r="I12" s="1">
        <v>56</v>
      </c>
      <c r="J12" s="1">
        <v>62</v>
      </c>
      <c r="K12" s="1">
        <v>73</v>
      </c>
    </row>
    <row r="13" spans="1:11" x14ac:dyDescent="0.25">
      <c r="A13" s="16" t="s">
        <v>77</v>
      </c>
      <c r="B13" s="1">
        <v>4</v>
      </c>
      <c r="C13" s="1">
        <v>3</v>
      </c>
      <c r="D13" s="1">
        <v>6</v>
      </c>
      <c r="E13" s="1">
        <v>3</v>
      </c>
      <c r="F13" s="1">
        <v>5</v>
      </c>
      <c r="G13" s="1">
        <v>1</v>
      </c>
      <c r="H13" s="1">
        <v>4</v>
      </c>
      <c r="I13" s="1">
        <v>6</v>
      </c>
      <c r="J13" s="1">
        <v>7</v>
      </c>
      <c r="K13" s="1">
        <v>9</v>
      </c>
    </row>
    <row r="14" spans="1:11" x14ac:dyDescent="0.25">
      <c r="A14" s="16" t="s">
        <v>78</v>
      </c>
      <c r="B14" s="1">
        <v>13</v>
      </c>
      <c r="C14" s="1">
        <v>14</v>
      </c>
      <c r="D14" s="1">
        <v>12</v>
      </c>
      <c r="E14" s="1">
        <v>15</v>
      </c>
      <c r="F14" s="1">
        <v>18</v>
      </c>
      <c r="G14" s="1">
        <v>14</v>
      </c>
      <c r="H14" s="1">
        <v>23</v>
      </c>
      <c r="I14" s="1">
        <v>27</v>
      </c>
      <c r="J14" s="1">
        <v>23</v>
      </c>
      <c r="K14" s="1">
        <v>29</v>
      </c>
    </row>
    <row r="15" spans="1:11" x14ac:dyDescent="0.25">
      <c r="A15" s="16" t="s">
        <v>79</v>
      </c>
      <c r="B15" s="1">
        <v>251</v>
      </c>
      <c r="C15" s="1">
        <v>239</v>
      </c>
      <c r="D15" s="1">
        <v>199</v>
      </c>
      <c r="E15" s="1">
        <v>172</v>
      </c>
      <c r="F15" s="1">
        <v>145</v>
      </c>
      <c r="G15" s="1">
        <v>129</v>
      </c>
      <c r="H15" s="1">
        <v>116</v>
      </c>
      <c r="I15" s="1">
        <v>125</v>
      </c>
      <c r="J15" s="1">
        <v>147</v>
      </c>
      <c r="K15" s="1">
        <v>195</v>
      </c>
    </row>
    <row r="16" spans="1:11" x14ac:dyDescent="0.25">
      <c r="A16" s="16" t="s">
        <v>80</v>
      </c>
      <c r="B16" s="1">
        <v>30</v>
      </c>
      <c r="C16" s="1">
        <v>34</v>
      </c>
      <c r="D16" s="1">
        <v>39</v>
      </c>
      <c r="E16" s="1">
        <v>38</v>
      </c>
      <c r="F16" s="1">
        <v>42</v>
      </c>
      <c r="G16" s="1">
        <v>33</v>
      </c>
      <c r="H16" s="1">
        <v>46</v>
      </c>
      <c r="I16" s="1">
        <v>36</v>
      </c>
      <c r="J16" s="1">
        <v>34</v>
      </c>
      <c r="K16" s="1">
        <v>37</v>
      </c>
    </row>
    <row r="17" spans="1:11" x14ac:dyDescent="0.25">
      <c r="A17" s="10" t="s">
        <v>13</v>
      </c>
      <c r="B17" s="5">
        <v>1533</v>
      </c>
      <c r="C17" s="5">
        <v>1550</v>
      </c>
      <c r="D17" s="5">
        <v>1542</v>
      </c>
      <c r="E17" s="5">
        <v>1585</v>
      </c>
      <c r="F17" s="5">
        <v>1696</v>
      </c>
      <c r="G17" s="5">
        <v>1787</v>
      </c>
      <c r="H17" s="5">
        <v>1896</v>
      </c>
      <c r="I17" s="5">
        <v>1983</v>
      </c>
      <c r="J17" s="5">
        <v>2084</v>
      </c>
      <c r="K17" s="5">
        <v>2269</v>
      </c>
    </row>
    <row r="18" spans="1:11" x14ac:dyDescent="0.25">
      <c r="A18" s="15"/>
    </row>
    <row r="19" spans="1:11" x14ac:dyDescent="0.25">
      <c r="A19" s="15"/>
    </row>
    <row r="20" spans="1:11" x14ac:dyDescent="0.25">
      <c r="A20" s="15"/>
      <c r="B20" s="21" t="s">
        <v>29</v>
      </c>
      <c r="C20" s="22"/>
      <c r="D20" s="22"/>
      <c r="E20" s="22"/>
      <c r="F20" s="22"/>
      <c r="G20" s="22"/>
      <c r="H20" s="22"/>
      <c r="I20" s="22"/>
      <c r="J20" s="22"/>
      <c r="K20" s="22"/>
    </row>
    <row r="21" spans="1:11" x14ac:dyDescent="0.25">
      <c r="A21" s="9" t="s">
        <v>33</v>
      </c>
      <c r="B21" s="4" t="s">
        <v>0</v>
      </c>
      <c r="C21" s="4" t="s">
        <v>1</v>
      </c>
      <c r="D21" s="4" t="s">
        <v>2</v>
      </c>
      <c r="E21" s="4" t="s">
        <v>3</v>
      </c>
      <c r="F21" s="4" t="s">
        <v>4</v>
      </c>
      <c r="G21" s="4" t="s">
        <v>5</v>
      </c>
      <c r="H21" s="4" t="s">
        <v>6</v>
      </c>
      <c r="I21" s="4" t="s">
        <v>7</v>
      </c>
      <c r="J21" s="4" t="s">
        <v>8</v>
      </c>
      <c r="K21" s="4" t="s">
        <v>9</v>
      </c>
    </row>
    <row r="22" spans="1:11" x14ac:dyDescent="0.25">
      <c r="A22" s="8" t="s">
        <v>72</v>
      </c>
      <c r="B22" s="2">
        <v>0.31506849315068503</v>
      </c>
      <c r="C22" s="2">
        <v>0.33557611438183299</v>
      </c>
      <c r="D22" s="2">
        <v>0.333878887070376</v>
      </c>
      <c r="E22" s="2">
        <v>0.336441336441336</v>
      </c>
      <c r="F22" s="2">
        <v>0.343904157857646</v>
      </c>
      <c r="G22" s="2">
        <v>0.33268356075373601</v>
      </c>
      <c r="H22" s="2">
        <v>0.32230392156862703</v>
      </c>
      <c r="I22" s="2">
        <v>0.30157802454704902</v>
      </c>
      <c r="J22" s="2">
        <v>0.284997211377579</v>
      </c>
      <c r="K22" s="2">
        <v>0.27539267015706798</v>
      </c>
    </row>
    <row r="23" spans="1:11" x14ac:dyDescent="0.25">
      <c r="A23" s="8" t="s">
        <v>73</v>
      </c>
      <c r="B23" s="2">
        <v>0.65582191780821897</v>
      </c>
      <c r="C23" s="2">
        <v>0.63162321278385203</v>
      </c>
      <c r="D23" s="2">
        <v>0.63584288052373195</v>
      </c>
      <c r="E23" s="2">
        <v>0.63480963480963504</v>
      </c>
      <c r="F23" s="2">
        <v>0.62367864693446096</v>
      </c>
      <c r="G23" s="2">
        <v>0.634827810266407</v>
      </c>
      <c r="H23" s="2">
        <v>0.65134803921568596</v>
      </c>
      <c r="I23" s="2">
        <v>0.66744593804792496</v>
      </c>
      <c r="J23" s="2">
        <v>0.68377021751254896</v>
      </c>
      <c r="K23" s="2">
        <v>0.687434554973822</v>
      </c>
    </row>
    <row r="24" spans="1:11" x14ac:dyDescent="0.25">
      <c r="A24" s="8" t="s">
        <v>74</v>
      </c>
      <c r="B24" s="2">
        <v>2.9109589041095899E-2</v>
      </c>
      <c r="C24" s="2">
        <v>3.28006728343146E-2</v>
      </c>
      <c r="D24" s="2">
        <v>3.0278232405891999E-2</v>
      </c>
      <c r="E24" s="2">
        <v>2.87490287490287E-2</v>
      </c>
      <c r="F24" s="2">
        <v>3.24171952078929E-2</v>
      </c>
      <c r="G24" s="2">
        <v>3.2488628979857E-2</v>
      </c>
      <c r="H24" s="2">
        <v>2.6348039215686299E-2</v>
      </c>
      <c r="I24" s="2">
        <v>3.0976037405026299E-2</v>
      </c>
      <c r="J24" s="2">
        <v>3.1232571109871699E-2</v>
      </c>
      <c r="K24" s="2">
        <v>3.7172774869109901E-2</v>
      </c>
    </row>
    <row r="25" spans="1:11" x14ac:dyDescent="0.25">
      <c r="A25" s="8" t="s">
        <v>75</v>
      </c>
      <c r="B25" s="2">
        <v>0.23943661971831001</v>
      </c>
      <c r="C25" s="2">
        <v>0.18918918918918901</v>
      </c>
      <c r="D25" s="2">
        <v>0.185714285714286</v>
      </c>
      <c r="E25" s="2">
        <v>0.17808219178082199</v>
      </c>
      <c r="F25" s="2">
        <v>0.194444444444444</v>
      </c>
      <c r="G25" s="2">
        <v>0.22222222222222199</v>
      </c>
      <c r="H25" s="2">
        <v>0.240506329113924</v>
      </c>
      <c r="I25" s="2">
        <v>0.26190476190476197</v>
      </c>
      <c r="J25" s="2">
        <v>0.20689655172413801</v>
      </c>
      <c r="K25" s="2">
        <v>0.16326530612244899</v>
      </c>
    </row>
    <row r="26" spans="1:11" x14ac:dyDescent="0.25">
      <c r="A26" s="8" t="s">
        <v>76</v>
      </c>
      <c r="B26" s="2">
        <v>0.70422535211267601</v>
      </c>
      <c r="C26" s="2">
        <v>0.77027027027026995</v>
      </c>
      <c r="D26" s="2">
        <v>0.72857142857142898</v>
      </c>
      <c r="E26" s="2">
        <v>0.78082191780821897</v>
      </c>
      <c r="F26" s="2">
        <v>0.73611111111111105</v>
      </c>
      <c r="G26" s="2">
        <v>0.76388888888888895</v>
      </c>
      <c r="H26" s="2">
        <v>0.708860759493671</v>
      </c>
      <c r="I26" s="2">
        <v>0.66666666666666696</v>
      </c>
      <c r="J26" s="2">
        <v>0.71264367816092</v>
      </c>
      <c r="K26" s="2">
        <v>0.74489795918367396</v>
      </c>
    </row>
    <row r="27" spans="1:11" x14ac:dyDescent="0.25">
      <c r="A27" s="8" t="s">
        <v>77</v>
      </c>
      <c r="B27" s="2">
        <v>5.63380281690141E-2</v>
      </c>
      <c r="C27" s="2">
        <v>4.0540540540540501E-2</v>
      </c>
      <c r="D27" s="2">
        <v>8.5714285714285701E-2</v>
      </c>
      <c r="E27" s="2">
        <v>4.1095890410958902E-2</v>
      </c>
      <c r="F27" s="2">
        <v>6.9444444444444406E-2</v>
      </c>
      <c r="G27" s="2">
        <v>1.38888888888889E-2</v>
      </c>
      <c r="H27" s="2">
        <v>5.0632911392405097E-2</v>
      </c>
      <c r="I27" s="2">
        <v>7.1428571428571397E-2</v>
      </c>
      <c r="J27" s="2">
        <v>8.04597701149425E-2</v>
      </c>
      <c r="K27" s="2">
        <v>9.1836734693877597E-2</v>
      </c>
    </row>
    <row r="28" spans="1:11" x14ac:dyDescent="0.25">
      <c r="A28" s="8" t="s">
        <v>78</v>
      </c>
      <c r="B28" s="2">
        <v>4.4217687074829898E-2</v>
      </c>
      <c r="C28" s="2">
        <v>4.8780487804878099E-2</v>
      </c>
      <c r="D28" s="2">
        <v>4.8000000000000001E-2</v>
      </c>
      <c r="E28" s="2">
        <v>6.6666666666666693E-2</v>
      </c>
      <c r="F28" s="2">
        <v>8.7804878048780496E-2</v>
      </c>
      <c r="G28" s="2">
        <v>7.9545454545454503E-2</v>
      </c>
      <c r="H28" s="2">
        <v>0.124324324324324</v>
      </c>
      <c r="I28" s="2">
        <v>0.14361702127659601</v>
      </c>
      <c r="J28" s="2">
        <v>0.11274509803921599</v>
      </c>
      <c r="K28" s="2">
        <v>0.11111111111111099</v>
      </c>
    </row>
    <row r="29" spans="1:11" x14ac:dyDescent="0.25">
      <c r="A29" s="8" t="s">
        <v>79</v>
      </c>
      <c r="B29" s="2">
        <v>0.85374149659863896</v>
      </c>
      <c r="C29" s="2">
        <v>0.83275261324041805</v>
      </c>
      <c r="D29" s="2">
        <v>0.79600000000000004</v>
      </c>
      <c r="E29" s="2">
        <v>0.76444444444444404</v>
      </c>
      <c r="F29" s="2">
        <v>0.707317073170732</v>
      </c>
      <c r="G29" s="2">
        <v>0.73295454545454497</v>
      </c>
      <c r="H29" s="2">
        <v>0.62702702702702695</v>
      </c>
      <c r="I29" s="2">
        <v>0.66489361702127703</v>
      </c>
      <c r="J29" s="2">
        <v>0.72058823529411797</v>
      </c>
      <c r="K29" s="2">
        <v>0.74712643678160895</v>
      </c>
    </row>
    <row r="30" spans="1:11" x14ac:dyDescent="0.25">
      <c r="A30" s="8" t="s">
        <v>80</v>
      </c>
      <c r="B30" s="2">
        <v>0.102040816326531</v>
      </c>
      <c r="C30" s="2">
        <v>0.118466898954704</v>
      </c>
      <c r="D30" s="2">
        <v>0.156</v>
      </c>
      <c r="E30" s="2">
        <v>0.168888888888889</v>
      </c>
      <c r="F30" s="2">
        <v>0.20487804878048799</v>
      </c>
      <c r="G30" s="2">
        <v>0.1875</v>
      </c>
      <c r="H30" s="2">
        <v>0.248648648648649</v>
      </c>
      <c r="I30" s="2">
        <v>0.19148936170212799</v>
      </c>
      <c r="J30" s="2">
        <v>0.16666666666666699</v>
      </c>
      <c r="K30" s="2">
        <v>0.14176245210728</v>
      </c>
    </row>
    <row r="31" spans="1:11" x14ac:dyDescent="0.25">
      <c r="A31" s="15"/>
    </row>
    <row r="32" spans="1:11" x14ac:dyDescent="0.25">
      <c r="A32" s="15"/>
    </row>
    <row r="33" spans="1:12" x14ac:dyDescent="0.25">
      <c r="A33" s="15"/>
      <c r="B33" s="21" t="s">
        <v>30</v>
      </c>
      <c r="C33" s="21"/>
      <c r="D33" s="21"/>
      <c r="E33" s="21"/>
      <c r="F33" s="21"/>
      <c r="G33" s="21"/>
      <c r="H33" s="21"/>
      <c r="I33" s="21"/>
      <c r="J33" s="21"/>
      <c r="K33" s="6" t="s">
        <v>31</v>
      </c>
      <c r="L33" s="6" t="s">
        <v>32</v>
      </c>
    </row>
    <row r="34" spans="1:12" x14ac:dyDescent="0.25">
      <c r="A34" s="9" t="s">
        <v>33</v>
      </c>
      <c r="B34" s="4" t="s">
        <v>14</v>
      </c>
      <c r="C34" s="4" t="s">
        <v>15</v>
      </c>
      <c r="D34" s="4" t="s">
        <v>16</v>
      </c>
      <c r="E34" s="4" t="s">
        <v>17</v>
      </c>
      <c r="F34" s="4" t="s">
        <v>18</v>
      </c>
      <c r="G34" s="4" t="s">
        <v>19</v>
      </c>
      <c r="H34" s="4" t="s">
        <v>20</v>
      </c>
      <c r="I34" s="4" t="s">
        <v>21</v>
      </c>
      <c r="J34" s="4" t="s">
        <v>22</v>
      </c>
      <c r="K34" s="4" t="s">
        <v>23</v>
      </c>
      <c r="L34" s="4" t="s">
        <v>24</v>
      </c>
    </row>
    <row r="35" spans="1:12" x14ac:dyDescent="0.25">
      <c r="A35" s="8" t="s">
        <v>72</v>
      </c>
      <c r="B35" s="2">
        <v>8.4239130434782594E-2</v>
      </c>
      <c r="C35" s="2">
        <v>2.2556390977443601E-2</v>
      </c>
      <c r="D35" s="2">
        <v>6.1274509803921601E-2</v>
      </c>
      <c r="E35" s="2">
        <v>0.1270207852194</v>
      </c>
      <c r="F35" s="2">
        <v>4.91803278688525E-2</v>
      </c>
      <c r="G35" s="2">
        <v>2.734375E-2</v>
      </c>
      <c r="H35" s="2">
        <v>-1.9011406844106502E-2</v>
      </c>
      <c r="I35" s="2">
        <v>-9.6899224806201497E-3</v>
      </c>
      <c r="J35" s="2">
        <v>2.9354207436399202E-2</v>
      </c>
      <c r="K35" s="3">
        <v>2.734375E-2</v>
      </c>
      <c r="L35" s="3">
        <v>0.42934782608695699</v>
      </c>
    </row>
    <row r="36" spans="1:12" x14ac:dyDescent="0.25">
      <c r="A36" s="8" t="s">
        <v>73</v>
      </c>
      <c r="B36" s="2">
        <v>-1.95822454308094E-2</v>
      </c>
      <c r="C36" s="2">
        <v>3.4620505992010699E-2</v>
      </c>
      <c r="D36" s="2">
        <v>5.1480051480051497E-2</v>
      </c>
      <c r="E36" s="2">
        <v>8.3231334149326805E-2</v>
      </c>
      <c r="F36" s="2">
        <v>0.103954802259887</v>
      </c>
      <c r="G36" s="2">
        <v>8.8024564994882301E-2</v>
      </c>
      <c r="H36" s="2">
        <v>7.4317968015051694E-2</v>
      </c>
      <c r="I36" s="2">
        <v>7.35551663747811E-2</v>
      </c>
      <c r="J36" s="2">
        <v>7.0962479608482898E-2</v>
      </c>
      <c r="K36" s="3">
        <v>0.34390992835209799</v>
      </c>
      <c r="L36" s="3">
        <v>0.71409921671018295</v>
      </c>
    </row>
    <row r="37" spans="1:12" x14ac:dyDescent="0.25">
      <c r="A37" s="8" t="s">
        <v>74</v>
      </c>
      <c r="B37" s="2">
        <v>0.14705882352941199</v>
      </c>
      <c r="C37" s="2">
        <v>-5.1282051282051301E-2</v>
      </c>
      <c r="D37" s="2">
        <v>0</v>
      </c>
      <c r="E37" s="2">
        <v>0.24324324324324301</v>
      </c>
      <c r="F37" s="2">
        <v>8.6956521739130405E-2</v>
      </c>
      <c r="G37" s="2">
        <v>-0.14000000000000001</v>
      </c>
      <c r="H37" s="2">
        <v>0.232558139534884</v>
      </c>
      <c r="I37" s="2">
        <v>5.6603773584905703E-2</v>
      </c>
      <c r="J37" s="2">
        <v>0.26785714285714302</v>
      </c>
      <c r="K37" s="3">
        <v>0.42</v>
      </c>
      <c r="L37" s="3">
        <v>1.0882352941176501</v>
      </c>
    </row>
    <row r="38" spans="1:12" x14ac:dyDescent="0.25">
      <c r="A38" s="8" t="s">
        <v>75</v>
      </c>
      <c r="B38" s="2">
        <v>-0.17647058823529399</v>
      </c>
      <c r="C38" s="2">
        <v>-7.1428571428571397E-2</v>
      </c>
      <c r="D38" s="2">
        <v>0</v>
      </c>
      <c r="E38" s="2">
        <v>7.69230769230769E-2</v>
      </c>
      <c r="F38" s="2">
        <v>0.14285714285714299</v>
      </c>
      <c r="G38" s="2">
        <v>0.1875</v>
      </c>
      <c r="H38" s="2">
        <v>0.157894736842105</v>
      </c>
      <c r="I38" s="2">
        <v>-0.18181818181818199</v>
      </c>
      <c r="J38" s="2">
        <v>-0.11111111111111099</v>
      </c>
      <c r="K38" s="3">
        <v>0</v>
      </c>
      <c r="L38" s="3">
        <v>-5.8823529411764698E-2</v>
      </c>
    </row>
    <row r="39" spans="1:12" x14ac:dyDescent="0.25">
      <c r="A39" s="8" t="s">
        <v>76</v>
      </c>
      <c r="B39" s="2">
        <v>0.14000000000000001</v>
      </c>
      <c r="C39" s="2">
        <v>-0.105263157894737</v>
      </c>
      <c r="D39" s="2">
        <v>0.11764705882352899</v>
      </c>
      <c r="E39" s="2">
        <v>-7.0175438596491196E-2</v>
      </c>
      <c r="F39" s="2">
        <v>3.77358490566038E-2</v>
      </c>
      <c r="G39" s="2">
        <v>1.8181818181818198E-2</v>
      </c>
      <c r="H39" s="2">
        <v>0</v>
      </c>
      <c r="I39" s="2">
        <v>0.107142857142857</v>
      </c>
      <c r="J39" s="2">
        <v>0.17741935483870999</v>
      </c>
      <c r="K39" s="3">
        <v>0.32727272727272699</v>
      </c>
      <c r="L39" s="3">
        <v>0.46</v>
      </c>
    </row>
    <row r="40" spans="1:12" x14ac:dyDescent="0.25">
      <c r="A40" s="8" t="s">
        <v>77</v>
      </c>
      <c r="B40" s="2">
        <v>-0.25</v>
      </c>
      <c r="C40" s="2">
        <v>1</v>
      </c>
      <c r="D40" s="2">
        <v>-0.5</v>
      </c>
      <c r="E40" s="2">
        <v>0.66666666666666696</v>
      </c>
      <c r="F40" s="2">
        <v>-0.8</v>
      </c>
      <c r="G40" s="2">
        <v>3</v>
      </c>
      <c r="H40" s="2">
        <v>0.5</v>
      </c>
      <c r="I40" s="2">
        <v>0.16666666666666699</v>
      </c>
      <c r="J40" s="2">
        <v>0.28571428571428598</v>
      </c>
      <c r="K40" s="3">
        <v>8</v>
      </c>
      <c r="L40" s="3">
        <v>1.25</v>
      </c>
    </row>
    <row r="41" spans="1:12" x14ac:dyDescent="0.25">
      <c r="A41" s="8" t="s">
        <v>78</v>
      </c>
      <c r="B41" s="2">
        <v>7.69230769230769E-2</v>
      </c>
      <c r="C41" s="2">
        <v>-0.14285714285714299</v>
      </c>
      <c r="D41" s="2">
        <v>0.25</v>
      </c>
      <c r="E41" s="2">
        <v>0.2</v>
      </c>
      <c r="F41" s="2">
        <v>-0.22222222222222199</v>
      </c>
      <c r="G41" s="2">
        <v>0.64285714285714302</v>
      </c>
      <c r="H41" s="2">
        <v>0.173913043478261</v>
      </c>
      <c r="I41" s="2">
        <v>-0.148148148148148</v>
      </c>
      <c r="J41" s="2">
        <v>0.26086956521739102</v>
      </c>
      <c r="K41" s="3">
        <v>1.0714285714285701</v>
      </c>
      <c r="L41" s="3">
        <v>1.2307692307692299</v>
      </c>
    </row>
    <row r="42" spans="1:12" x14ac:dyDescent="0.25">
      <c r="A42" s="8" t="s">
        <v>79</v>
      </c>
      <c r="B42" s="2">
        <v>-4.7808764940239001E-2</v>
      </c>
      <c r="C42" s="2">
        <v>-0.167364016736402</v>
      </c>
      <c r="D42" s="2">
        <v>-0.135678391959799</v>
      </c>
      <c r="E42" s="2">
        <v>-0.15697674418604701</v>
      </c>
      <c r="F42" s="2">
        <v>-0.11034482758620701</v>
      </c>
      <c r="G42" s="2">
        <v>-0.10077519379845</v>
      </c>
      <c r="H42" s="2">
        <v>7.7586206896551699E-2</v>
      </c>
      <c r="I42" s="2">
        <v>0.17599999999999999</v>
      </c>
      <c r="J42" s="2">
        <v>0.32653061224489799</v>
      </c>
      <c r="K42" s="3">
        <v>0.51162790697674398</v>
      </c>
      <c r="L42" s="3">
        <v>-0.22310756972111601</v>
      </c>
    </row>
    <row r="43" spans="1:12" x14ac:dyDescent="0.25">
      <c r="A43" s="8" t="s">
        <v>80</v>
      </c>
      <c r="B43" s="2">
        <v>0.133333333333333</v>
      </c>
      <c r="C43" s="2">
        <v>0.14705882352941199</v>
      </c>
      <c r="D43" s="2">
        <v>-2.5641025641025599E-2</v>
      </c>
      <c r="E43" s="2">
        <v>0.105263157894737</v>
      </c>
      <c r="F43" s="2">
        <v>-0.214285714285714</v>
      </c>
      <c r="G43" s="2">
        <v>0.39393939393939398</v>
      </c>
      <c r="H43" s="2">
        <v>-0.217391304347826</v>
      </c>
      <c r="I43" s="2">
        <v>-5.5555555555555601E-2</v>
      </c>
      <c r="J43" s="2">
        <v>8.8235294117647106E-2</v>
      </c>
      <c r="K43" s="3">
        <v>0.12121212121212099</v>
      </c>
      <c r="L43" s="3">
        <v>0.233333333333333</v>
      </c>
    </row>
    <row r="44" spans="1:12" x14ac:dyDescent="0.25">
      <c r="A44" s="11" t="s">
        <v>13</v>
      </c>
      <c r="B44" s="3">
        <v>1.1089367253750799E-2</v>
      </c>
      <c r="C44" s="3">
        <v>-5.1612903225806504E-3</v>
      </c>
      <c r="D44" s="3">
        <v>2.7885862516212698E-2</v>
      </c>
      <c r="E44" s="3">
        <v>7.0031545741324905E-2</v>
      </c>
      <c r="F44" s="3">
        <v>5.3655660377358499E-2</v>
      </c>
      <c r="G44" s="3">
        <v>6.09960828203693E-2</v>
      </c>
      <c r="H44" s="3">
        <v>4.5886075949367097E-2</v>
      </c>
      <c r="I44" s="3">
        <v>5.0932929904185603E-2</v>
      </c>
      <c r="J44" s="3">
        <v>8.8771593090211098E-2</v>
      </c>
      <c r="K44" s="3">
        <v>0.26972579742585301</v>
      </c>
      <c r="L44" s="3">
        <v>0.480104370515329</v>
      </c>
    </row>
    <row r="45" spans="1:12" x14ac:dyDescent="0.25">
      <c r="A45" s="15"/>
    </row>
    <row r="46" spans="1:12" x14ac:dyDescent="0.25">
      <c r="A46" s="13" t="s">
        <v>34</v>
      </c>
    </row>
    <row r="47" spans="1:12" x14ac:dyDescent="0.25">
      <c r="A47" s="14" t="s">
        <v>35</v>
      </c>
    </row>
    <row r="48" spans="1:12" x14ac:dyDescent="0.25">
      <c r="A48" s="14" t="s">
        <v>36</v>
      </c>
    </row>
    <row r="49" spans="1:1" x14ac:dyDescent="0.25">
      <c r="A49" s="14" t="s">
        <v>37</v>
      </c>
    </row>
    <row r="50" spans="1:1" x14ac:dyDescent="0.25">
      <c r="A50" s="14" t="s">
        <v>82</v>
      </c>
    </row>
    <row r="51" spans="1:1" x14ac:dyDescent="0.25">
      <c r="A51" s="14" t="s">
        <v>38</v>
      </c>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0:K20"/>
    <mergeCell ref="B33:J33"/>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229</v>
      </c>
    </row>
    <row r="2" spans="1:11" ht="15" x14ac:dyDescent="0.25">
      <c r="A2" s="12" t="s">
        <v>222</v>
      </c>
    </row>
    <row r="3" spans="1:11" ht="15" x14ac:dyDescent="0.25">
      <c r="A3" s="12" t="s">
        <v>55</v>
      </c>
    </row>
    <row r="4" spans="1:11" ht="15" x14ac:dyDescent="0.25">
      <c r="A4" s="12" t="s">
        <v>50</v>
      </c>
    </row>
    <row r="5" spans="1:11" x14ac:dyDescent="0.25">
      <c r="A5" s="17" t="str">
        <f>HYPERLINK("#'Table of contents'!A107",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83</v>
      </c>
      <c r="B8" s="1">
        <v>327</v>
      </c>
      <c r="C8" s="1">
        <v>337</v>
      </c>
      <c r="D8" s="1">
        <v>358</v>
      </c>
      <c r="E8" s="1">
        <v>382</v>
      </c>
      <c r="F8" s="1">
        <v>395</v>
      </c>
      <c r="G8" s="1">
        <v>458</v>
      </c>
      <c r="H8" s="1">
        <v>511</v>
      </c>
      <c r="I8" s="1">
        <v>545</v>
      </c>
      <c r="J8" s="1">
        <v>563</v>
      </c>
      <c r="K8" s="1">
        <v>634</v>
      </c>
    </row>
    <row r="9" spans="1:11" x14ac:dyDescent="0.25">
      <c r="A9" s="16" t="s">
        <v>84</v>
      </c>
      <c r="B9" s="1">
        <v>17</v>
      </c>
      <c r="C9" s="1">
        <v>22</v>
      </c>
      <c r="D9" s="1">
        <v>24</v>
      </c>
      <c r="E9" s="1">
        <v>25</v>
      </c>
      <c r="F9" s="1">
        <v>32</v>
      </c>
      <c r="G9" s="1">
        <v>38</v>
      </c>
      <c r="H9" s="1">
        <v>42</v>
      </c>
      <c r="I9" s="1">
        <v>46</v>
      </c>
      <c r="J9" s="1">
        <v>51</v>
      </c>
      <c r="K9" s="1">
        <v>58</v>
      </c>
    </row>
    <row r="10" spans="1:11" x14ac:dyDescent="0.25">
      <c r="A10" s="16" t="s">
        <v>85</v>
      </c>
      <c r="B10" s="1">
        <v>46</v>
      </c>
      <c r="C10" s="1">
        <v>50</v>
      </c>
      <c r="D10" s="1">
        <v>52</v>
      </c>
      <c r="E10" s="1">
        <v>51</v>
      </c>
      <c r="F10" s="1">
        <v>56</v>
      </c>
      <c r="G10" s="1">
        <v>60</v>
      </c>
      <c r="H10" s="1">
        <v>59</v>
      </c>
      <c r="I10" s="1">
        <v>57</v>
      </c>
      <c r="J10" s="1">
        <v>60</v>
      </c>
      <c r="K10" s="1">
        <v>68</v>
      </c>
    </row>
    <row r="11" spans="1:11" x14ac:dyDescent="0.25">
      <c r="A11" s="16" t="s">
        <v>86</v>
      </c>
      <c r="B11" s="1">
        <v>661</v>
      </c>
      <c r="C11" s="1">
        <v>664</v>
      </c>
      <c r="D11" s="1">
        <v>672</v>
      </c>
      <c r="E11" s="1">
        <v>714</v>
      </c>
      <c r="F11" s="1">
        <v>787</v>
      </c>
      <c r="G11" s="1">
        <v>822</v>
      </c>
      <c r="H11" s="1">
        <v>850</v>
      </c>
      <c r="I11" s="1">
        <v>898</v>
      </c>
      <c r="J11" s="1">
        <v>938</v>
      </c>
      <c r="K11" s="1">
        <v>967</v>
      </c>
    </row>
    <row r="12" spans="1:11" x14ac:dyDescent="0.25">
      <c r="A12" s="16" t="s">
        <v>87</v>
      </c>
      <c r="B12" s="1">
        <v>42</v>
      </c>
      <c r="C12" s="1">
        <v>48</v>
      </c>
      <c r="D12" s="1">
        <v>51</v>
      </c>
      <c r="E12" s="1">
        <v>49</v>
      </c>
      <c r="F12" s="1">
        <v>65</v>
      </c>
      <c r="G12" s="1">
        <v>74</v>
      </c>
      <c r="H12" s="1">
        <v>76</v>
      </c>
      <c r="I12" s="1">
        <v>83</v>
      </c>
      <c r="J12" s="1">
        <v>100</v>
      </c>
      <c r="K12" s="1">
        <v>99</v>
      </c>
    </row>
    <row r="13" spans="1:11" x14ac:dyDescent="0.25">
      <c r="A13" s="16" t="s">
        <v>88</v>
      </c>
      <c r="B13" s="1">
        <v>75</v>
      </c>
      <c r="C13" s="1">
        <v>68</v>
      </c>
      <c r="D13" s="1">
        <v>65</v>
      </c>
      <c r="E13" s="1">
        <v>66</v>
      </c>
      <c r="F13" s="1">
        <v>84</v>
      </c>
      <c r="G13" s="1">
        <v>87</v>
      </c>
      <c r="H13" s="1">
        <v>94</v>
      </c>
      <c r="I13" s="1">
        <v>82</v>
      </c>
      <c r="J13" s="1">
        <v>81</v>
      </c>
      <c r="K13" s="1">
        <v>84</v>
      </c>
    </row>
    <row r="14" spans="1:11" x14ac:dyDescent="0.25">
      <c r="A14" s="16" t="s">
        <v>89</v>
      </c>
      <c r="B14" s="1">
        <v>6</v>
      </c>
      <c r="C14" s="1">
        <v>5</v>
      </c>
      <c r="D14" s="1">
        <v>6</v>
      </c>
      <c r="E14" s="1">
        <v>5</v>
      </c>
      <c r="F14" s="1">
        <v>6</v>
      </c>
      <c r="G14" s="1">
        <v>7</v>
      </c>
      <c r="H14" s="1">
        <v>7</v>
      </c>
      <c r="I14" s="1">
        <v>11</v>
      </c>
      <c r="J14" s="1">
        <v>14</v>
      </c>
      <c r="K14" s="1">
        <v>17</v>
      </c>
    </row>
    <row r="15" spans="1:11" x14ac:dyDescent="0.25">
      <c r="A15" s="16" t="s">
        <v>90</v>
      </c>
      <c r="B15" s="1">
        <v>3</v>
      </c>
      <c r="C15" s="1">
        <v>2</v>
      </c>
      <c r="D15" s="1">
        <v>2</v>
      </c>
      <c r="E15" s="1">
        <v>3</v>
      </c>
      <c r="F15" s="1">
        <v>1</v>
      </c>
      <c r="G15" s="1">
        <v>1</v>
      </c>
      <c r="H15" s="1">
        <v>4</v>
      </c>
      <c r="I15" s="1">
        <v>5</v>
      </c>
      <c r="J15" s="1">
        <v>3</v>
      </c>
      <c r="K15" s="1">
        <v>5</v>
      </c>
    </row>
    <row r="16" spans="1:11" x14ac:dyDescent="0.25">
      <c r="A16" s="16" t="s">
        <v>91</v>
      </c>
      <c r="B16" s="1">
        <v>1</v>
      </c>
      <c r="C16" s="1">
        <v>2</v>
      </c>
      <c r="D16" s="1">
        <v>3</v>
      </c>
      <c r="E16" s="1">
        <v>4</v>
      </c>
      <c r="F16" s="1">
        <v>4</v>
      </c>
      <c r="G16" s="1">
        <v>4</v>
      </c>
      <c r="H16" s="1">
        <v>3</v>
      </c>
      <c r="I16" s="1">
        <v>2</v>
      </c>
      <c r="J16" s="1">
        <v>2</v>
      </c>
      <c r="K16" s="1">
        <v>2</v>
      </c>
    </row>
    <row r="17" spans="1:11" x14ac:dyDescent="0.25">
      <c r="A17" s="16" t="s">
        <v>92</v>
      </c>
      <c r="B17" s="1">
        <v>53</v>
      </c>
      <c r="C17" s="1">
        <v>57</v>
      </c>
      <c r="D17" s="1">
        <v>52</v>
      </c>
      <c r="E17" s="1">
        <v>56</v>
      </c>
      <c r="F17" s="1">
        <v>57</v>
      </c>
      <c r="G17" s="1">
        <v>56</v>
      </c>
      <c r="H17" s="1">
        <v>61</v>
      </c>
      <c r="I17" s="1">
        <v>60</v>
      </c>
      <c r="J17" s="1">
        <v>59</v>
      </c>
      <c r="K17" s="1">
        <v>59</v>
      </c>
    </row>
    <row r="18" spans="1:11" x14ac:dyDescent="0.25">
      <c r="A18" s="16" t="s">
        <v>93</v>
      </c>
      <c r="B18" s="1">
        <v>1</v>
      </c>
      <c r="C18" s="1">
        <v>1</v>
      </c>
      <c r="D18" s="1">
        <v>1</v>
      </c>
      <c r="E18" s="1">
        <v>1</v>
      </c>
      <c r="F18" s="1">
        <v>0</v>
      </c>
      <c r="G18" s="1">
        <v>1</v>
      </c>
      <c r="H18" s="1">
        <v>1</v>
      </c>
      <c r="I18" s="1">
        <v>2</v>
      </c>
      <c r="J18" s="1">
        <v>2</v>
      </c>
      <c r="K18" s="1">
        <v>6</v>
      </c>
    </row>
    <row r="19" spans="1:11" x14ac:dyDescent="0.25">
      <c r="A19" s="16" t="s">
        <v>94</v>
      </c>
      <c r="B19" s="1">
        <v>7</v>
      </c>
      <c r="C19" s="1">
        <v>7</v>
      </c>
      <c r="D19" s="1">
        <v>6</v>
      </c>
      <c r="E19" s="1">
        <v>4</v>
      </c>
      <c r="F19" s="1">
        <v>4</v>
      </c>
      <c r="G19" s="1">
        <v>3</v>
      </c>
      <c r="H19" s="1">
        <v>3</v>
      </c>
      <c r="I19" s="1">
        <v>4</v>
      </c>
      <c r="J19" s="1">
        <v>7</v>
      </c>
      <c r="K19" s="1">
        <v>9</v>
      </c>
    </row>
    <row r="20" spans="1:11" x14ac:dyDescent="0.25">
      <c r="A20" s="16" t="s">
        <v>95</v>
      </c>
      <c r="B20" s="1">
        <v>213</v>
      </c>
      <c r="C20" s="1">
        <v>208</v>
      </c>
      <c r="D20" s="1">
        <v>177</v>
      </c>
      <c r="E20" s="1">
        <v>148</v>
      </c>
      <c r="F20" s="1">
        <v>128</v>
      </c>
      <c r="G20" s="1">
        <v>108</v>
      </c>
      <c r="H20" s="1">
        <v>96</v>
      </c>
      <c r="I20" s="1">
        <v>94</v>
      </c>
      <c r="J20" s="1">
        <v>105</v>
      </c>
      <c r="K20" s="1">
        <v>132</v>
      </c>
    </row>
    <row r="21" spans="1:11" x14ac:dyDescent="0.25">
      <c r="A21" s="16" t="s">
        <v>96</v>
      </c>
      <c r="B21" s="1">
        <v>10</v>
      </c>
      <c r="C21" s="1">
        <v>12</v>
      </c>
      <c r="D21" s="1">
        <v>13</v>
      </c>
      <c r="E21" s="1">
        <v>19</v>
      </c>
      <c r="F21" s="1">
        <v>20</v>
      </c>
      <c r="G21" s="1">
        <v>21</v>
      </c>
      <c r="H21" s="1">
        <v>31</v>
      </c>
      <c r="I21" s="1">
        <v>32</v>
      </c>
      <c r="J21" s="1">
        <v>33</v>
      </c>
      <c r="K21" s="1">
        <v>40</v>
      </c>
    </row>
    <row r="22" spans="1:11" x14ac:dyDescent="0.25">
      <c r="A22" s="16" t="s">
        <v>97</v>
      </c>
      <c r="B22" s="1">
        <v>4</v>
      </c>
      <c r="C22" s="1">
        <v>4</v>
      </c>
      <c r="D22" s="1">
        <v>3</v>
      </c>
      <c r="E22" s="1">
        <v>4</v>
      </c>
      <c r="F22" s="1">
        <v>5</v>
      </c>
      <c r="G22" s="1">
        <v>5</v>
      </c>
      <c r="H22" s="1">
        <v>6</v>
      </c>
      <c r="I22" s="1">
        <v>8</v>
      </c>
      <c r="J22" s="1">
        <v>8</v>
      </c>
      <c r="K22" s="1">
        <v>11</v>
      </c>
    </row>
    <row r="23" spans="1:11" x14ac:dyDescent="0.25">
      <c r="A23" s="16" t="s">
        <v>98</v>
      </c>
      <c r="B23" s="1">
        <v>19</v>
      </c>
      <c r="C23" s="1">
        <v>17</v>
      </c>
      <c r="D23" s="1">
        <v>14</v>
      </c>
      <c r="E23" s="1">
        <v>15</v>
      </c>
      <c r="F23" s="1">
        <v>14</v>
      </c>
      <c r="G23" s="1">
        <v>10</v>
      </c>
      <c r="H23" s="1">
        <v>12</v>
      </c>
      <c r="I23" s="1">
        <v>13</v>
      </c>
      <c r="J23" s="1">
        <v>12</v>
      </c>
      <c r="K23" s="1">
        <v>16</v>
      </c>
    </row>
    <row r="24" spans="1:11" x14ac:dyDescent="0.25">
      <c r="A24" s="16" t="s">
        <v>99</v>
      </c>
      <c r="B24" s="1">
        <v>16</v>
      </c>
      <c r="C24" s="1">
        <v>16</v>
      </c>
      <c r="D24" s="1">
        <v>19</v>
      </c>
      <c r="E24" s="1">
        <v>21</v>
      </c>
      <c r="F24" s="1">
        <v>25</v>
      </c>
      <c r="G24" s="1">
        <v>25</v>
      </c>
      <c r="H24" s="1">
        <v>32</v>
      </c>
      <c r="I24" s="1">
        <v>34</v>
      </c>
      <c r="J24" s="1">
        <v>38</v>
      </c>
      <c r="K24" s="1">
        <v>52</v>
      </c>
    </row>
    <row r="25" spans="1:11" x14ac:dyDescent="0.25">
      <c r="A25" s="16" t="s">
        <v>100</v>
      </c>
      <c r="B25" s="1">
        <v>32</v>
      </c>
      <c r="C25" s="1">
        <v>30</v>
      </c>
      <c r="D25" s="1">
        <v>24</v>
      </c>
      <c r="E25" s="1">
        <v>18</v>
      </c>
      <c r="F25" s="1">
        <v>13</v>
      </c>
      <c r="G25" s="1">
        <v>7</v>
      </c>
      <c r="H25" s="1">
        <v>8</v>
      </c>
      <c r="I25" s="1">
        <v>7</v>
      </c>
      <c r="J25" s="1">
        <v>8</v>
      </c>
      <c r="K25" s="1">
        <v>10</v>
      </c>
    </row>
    <row r="26" spans="1:11" x14ac:dyDescent="0.25">
      <c r="A26" s="10" t="s">
        <v>13</v>
      </c>
      <c r="B26" s="5">
        <v>1533</v>
      </c>
      <c r="C26" s="5">
        <v>1550</v>
      </c>
      <c r="D26" s="5">
        <v>1542</v>
      </c>
      <c r="E26" s="5">
        <v>1585</v>
      </c>
      <c r="F26" s="5">
        <v>1696</v>
      </c>
      <c r="G26" s="5">
        <v>1787</v>
      </c>
      <c r="H26" s="5">
        <v>1896</v>
      </c>
      <c r="I26" s="5">
        <v>1983</v>
      </c>
      <c r="J26" s="5">
        <v>2084</v>
      </c>
      <c r="K26" s="5">
        <v>2269</v>
      </c>
    </row>
    <row r="27" spans="1:11" x14ac:dyDescent="0.25">
      <c r="A27" s="15"/>
    </row>
    <row r="28" spans="1:11" x14ac:dyDescent="0.25">
      <c r="A28" s="15"/>
    </row>
    <row r="29" spans="1:11" x14ac:dyDescent="0.25">
      <c r="A29" s="15"/>
      <c r="B29" s="21" t="s">
        <v>29</v>
      </c>
      <c r="C29" s="22"/>
      <c r="D29" s="22"/>
      <c r="E29" s="22"/>
      <c r="F29" s="22"/>
      <c r="G29" s="22"/>
      <c r="H29" s="22"/>
      <c r="I29" s="22"/>
      <c r="J29" s="22"/>
      <c r="K29" s="22"/>
    </row>
    <row r="30" spans="1:11" x14ac:dyDescent="0.25">
      <c r="A30" s="9" t="s">
        <v>33</v>
      </c>
      <c r="B30" s="4" t="s">
        <v>0</v>
      </c>
      <c r="C30" s="4" t="s">
        <v>1</v>
      </c>
      <c r="D30" s="4" t="s">
        <v>2</v>
      </c>
      <c r="E30" s="4" t="s">
        <v>3</v>
      </c>
      <c r="F30" s="4" t="s">
        <v>4</v>
      </c>
      <c r="G30" s="4" t="s">
        <v>5</v>
      </c>
      <c r="H30" s="4" t="s">
        <v>6</v>
      </c>
      <c r="I30" s="4" t="s">
        <v>7</v>
      </c>
      <c r="J30" s="4" t="s">
        <v>8</v>
      </c>
      <c r="K30" s="4" t="s">
        <v>9</v>
      </c>
    </row>
    <row r="31" spans="1:11" x14ac:dyDescent="0.25">
      <c r="A31" s="8" t="s">
        <v>83</v>
      </c>
      <c r="B31" s="2">
        <v>0.27996575342465801</v>
      </c>
      <c r="C31" s="2">
        <v>0.28343145500420502</v>
      </c>
      <c r="D31" s="2">
        <v>0.292962356792144</v>
      </c>
      <c r="E31" s="2">
        <v>0.296814296814297</v>
      </c>
      <c r="F31" s="2">
        <v>0.27836504580690602</v>
      </c>
      <c r="G31" s="2">
        <v>0.29759584145549101</v>
      </c>
      <c r="H31" s="2">
        <v>0.31311274509803899</v>
      </c>
      <c r="I31" s="2">
        <v>0.31852717708942102</v>
      </c>
      <c r="J31" s="2">
        <v>0.31399888455103198</v>
      </c>
      <c r="K31" s="2">
        <v>0.331937172774869</v>
      </c>
    </row>
    <row r="32" spans="1:11" x14ac:dyDescent="0.25">
      <c r="A32" s="8" t="s">
        <v>84</v>
      </c>
      <c r="B32" s="2">
        <v>1.4554794520547899E-2</v>
      </c>
      <c r="C32" s="2">
        <v>1.85029436501262E-2</v>
      </c>
      <c r="D32" s="2">
        <v>1.96399345335516E-2</v>
      </c>
      <c r="E32" s="2">
        <v>1.94250194250194E-2</v>
      </c>
      <c r="F32" s="2">
        <v>2.2551092318534201E-2</v>
      </c>
      <c r="G32" s="2">
        <v>2.4691358024691398E-2</v>
      </c>
      <c r="H32" s="2">
        <v>2.5735294117647099E-2</v>
      </c>
      <c r="I32" s="2">
        <v>2.6884862653419099E-2</v>
      </c>
      <c r="J32" s="2">
        <v>2.8443948689347499E-2</v>
      </c>
      <c r="K32" s="2">
        <v>3.03664921465969E-2</v>
      </c>
    </row>
    <row r="33" spans="1:11" x14ac:dyDescent="0.25">
      <c r="A33" s="8" t="s">
        <v>85</v>
      </c>
      <c r="B33" s="2">
        <v>3.93835616438356E-2</v>
      </c>
      <c r="C33" s="2">
        <v>4.2052144659377601E-2</v>
      </c>
      <c r="D33" s="2">
        <v>4.2553191489361701E-2</v>
      </c>
      <c r="E33" s="2">
        <v>3.9627039627039597E-2</v>
      </c>
      <c r="F33" s="2">
        <v>3.9464411557434798E-2</v>
      </c>
      <c r="G33" s="2">
        <v>3.89863547758285E-2</v>
      </c>
      <c r="H33" s="2">
        <v>3.6151960784313701E-2</v>
      </c>
      <c r="I33" s="2">
        <v>3.3313851548801898E-2</v>
      </c>
      <c r="J33" s="2">
        <v>3.3463469046291099E-2</v>
      </c>
      <c r="K33" s="2">
        <v>3.5602094240837698E-2</v>
      </c>
    </row>
    <row r="34" spans="1:11" x14ac:dyDescent="0.25">
      <c r="A34" s="8" t="s">
        <v>86</v>
      </c>
      <c r="B34" s="2">
        <v>0.56592465753424703</v>
      </c>
      <c r="C34" s="2">
        <v>0.558452481076535</v>
      </c>
      <c r="D34" s="2">
        <v>0.54991816693944395</v>
      </c>
      <c r="E34" s="2">
        <v>0.55477855477855498</v>
      </c>
      <c r="F34" s="2">
        <v>0.55461592670894999</v>
      </c>
      <c r="G34" s="2">
        <v>0.53411306042884998</v>
      </c>
      <c r="H34" s="2">
        <v>0.52083333333333304</v>
      </c>
      <c r="I34" s="2">
        <v>0.52483927527761498</v>
      </c>
      <c r="J34" s="2">
        <v>0.52314556609035101</v>
      </c>
      <c r="K34" s="2">
        <v>0.50628272251308903</v>
      </c>
    </row>
    <row r="35" spans="1:11" x14ac:dyDescent="0.25">
      <c r="A35" s="8" t="s">
        <v>87</v>
      </c>
      <c r="B35" s="2">
        <v>3.5958904109588997E-2</v>
      </c>
      <c r="C35" s="2">
        <v>4.0370058873002497E-2</v>
      </c>
      <c r="D35" s="2">
        <v>4.1734860883797097E-2</v>
      </c>
      <c r="E35" s="2">
        <v>3.80730380730381E-2</v>
      </c>
      <c r="F35" s="2">
        <v>4.58069062720226E-2</v>
      </c>
      <c r="G35" s="2">
        <v>4.8083170890188397E-2</v>
      </c>
      <c r="H35" s="2">
        <v>4.65686274509804E-2</v>
      </c>
      <c r="I35" s="2">
        <v>4.85096434833431E-2</v>
      </c>
      <c r="J35" s="2">
        <v>5.5772448410485197E-2</v>
      </c>
      <c r="K35" s="2">
        <v>5.1832460732984302E-2</v>
      </c>
    </row>
    <row r="36" spans="1:11" x14ac:dyDescent="0.25">
      <c r="A36" s="8" t="s">
        <v>88</v>
      </c>
      <c r="B36" s="2">
        <v>6.4212328767123295E-2</v>
      </c>
      <c r="C36" s="2">
        <v>5.7190916736753597E-2</v>
      </c>
      <c r="D36" s="2">
        <v>5.31914893617021E-2</v>
      </c>
      <c r="E36" s="2">
        <v>5.1282051282051301E-2</v>
      </c>
      <c r="F36" s="2">
        <v>5.9196617336152203E-2</v>
      </c>
      <c r="G36" s="2">
        <v>5.6530214424951299E-2</v>
      </c>
      <c r="H36" s="2">
        <v>5.7598039215686299E-2</v>
      </c>
      <c r="I36" s="2">
        <v>4.7925189947399201E-2</v>
      </c>
      <c r="J36" s="2">
        <v>4.5175683212492997E-2</v>
      </c>
      <c r="K36" s="2">
        <v>4.3979057591623003E-2</v>
      </c>
    </row>
    <row r="37" spans="1:11" x14ac:dyDescent="0.25">
      <c r="A37" s="8" t="s">
        <v>89</v>
      </c>
      <c r="B37" s="2">
        <v>8.4507042253521097E-2</v>
      </c>
      <c r="C37" s="2">
        <v>6.7567567567567599E-2</v>
      </c>
      <c r="D37" s="2">
        <v>8.5714285714285701E-2</v>
      </c>
      <c r="E37" s="2">
        <v>6.8493150684931503E-2</v>
      </c>
      <c r="F37" s="2">
        <v>8.3333333333333301E-2</v>
      </c>
      <c r="G37" s="2">
        <v>9.7222222222222196E-2</v>
      </c>
      <c r="H37" s="2">
        <v>8.8607594936708903E-2</v>
      </c>
      <c r="I37" s="2">
        <v>0.13095238095238099</v>
      </c>
      <c r="J37" s="2">
        <v>0.160919540229885</v>
      </c>
      <c r="K37" s="2">
        <v>0.17346938775510201</v>
      </c>
    </row>
    <row r="38" spans="1:11" x14ac:dyDescent="0.25">
      <c r="A38" s="8" t="s">
        <v>90</v>
      </c>
      <c r="B38" s="2">
        <v>4.2253521126760597E-2</v>
      </c>
      <c r="C38" s="2">
        <v>2.7027027027027001E-2</v>
      </c>
      <c r="D38" s="2">
        <v>2.8571428571428598E-2</v>
      </c>
      <c r="E38" s="2">
        <v>4.1095890410958902E-2</v>
      </c>
      <c r="F38" s="2">
        <v>1.38888888888889E-2</v>
      </c>
      <c r="G38" s="2">
        <v>1.38888888888889E-2</v>
      </c>
      <c r="H38" s="2">
        <v>5.0632911392405097E-2</v>
      </c>
      <c r="I38" s="2">
        <v>5.95238095238095E-2</v>
      </c>
      <c r="J38" s="2">
        <v>3.4482758620689703E-2</v>
      </c>
      <c r="K38" s="2">
        <v>5.10204081632653E-2</v>
      </c>
    </row>
    <row r="39" spans="1:11" x14ac:dyDescent="0.25">
      <c r="A39" s="8" t="s">
        <v>91</v>
      </c>
      <c r="B39" s="2">
        <v>1.4084507042253501E-2</v>
      </c>
      <c r="C39" s="2">
        <v>2.7027027027027001E-2</v>
      </c>
      <c r="D39" s="2">
        <v>4.2857142857142899E-2</v>
      </c>
      <c r="E39" s="2">
        <v>5.4794520547945202E-2</v>
      </c>
      <c r="F39" s="2">
        <v>5.5555555555555601E-2</v>
      </c>
      <c r="G39" s="2">
        <v>5.5555555555555601E-2</v>
      </c>
      <c r="H39" s="2">
        <v>3.7974683544303799E-2</v>
      </c>
      <c r="I39" s="2">
        <v>2.3809523809523801E-2</v>
      </c>
      <c r="J39" s="2">
        <v>2.2988505747126398E-2</v>
      </c>
      <c r="K39" s="2">
        <v>2.04081632653061E-2</v>
      </c>
    </row>
    <row r="40" spans="1:11" x14ac:dyDescent="0.25">
      <c r="A40" s="8" t="s">
        <v>92</v>
      </c>
      <c r="B40" s="2">
        <v>0.74647887323943696</v>
      </c>
      <c r="C40" s="2">
        <v>0.77027027027026995</v>
      </c>
      <c r="D40" s="2">
        <v>0.74285714285714299</v>
      </c>
      <c r="E40" s="2">
        <v>0.76712328767123295</v>
      </c>
      <c r="F40" s="2">
        <v>0.79166666666666696</v>
      </c>
      <c r="G40" s="2">
        <v>0.77777777777777801</v>
      </c>
      <c r="H40" s="2">
        <v>0.772151898734177</v>
      </c>
      <c r="I40" s="2">
        <v>0.71428571428571397</v>
      </c>
      <c r="J40" s="2">
        <v>0.67816091954022995</v>
      </c>
      <c r="K40" s="2">
        <v>0.60204081632653095</v>
      </c>
    </row>
    <row r="41" spans="1:11" x14ac:dyDescent="0.25">
      <c r="A41" s="8" t="s">
        <v>93</v>
      </c>
      <c r="B41" s="2">
        <v>1.4084507042253501E-2</v>
      </c>
      <c r="C41" s="2">
        <v>1.35135135135135E-2</v>
      </c>
      <c r="D41" s="2">
        <v>1.4285714285714299E-2</v>
      </c>
      <c r="E41" s="2">
        <v>1.3698630136986301E-2</v>
      </c>
      <c r="F41" s="2">
        <v>0</v>
      </c>
      <c r="G41" s="2">
        <v>1.38888888888889E-2</v>
      </c>
      <c r="H41" s="2">
        <v>1.26582278481013E-2</v>
      </c>
      <c r="I41" s="2">
        <v>2.3809523809523801E-2</v>
      </c>
      <c r="J41" s="2">
        <v>2.2988505747126398E-2</v>
      </c>
      <c r="K41" s="2">
        <v>6.1224489795918401E-2</v>
      </c>
    </row>
    <row r="42" spans="1:11" x14ac:dyDescent="0.25">
      <c r="A42" s="8" t="s">
        <v>94</v>
      </c>
      <c r="B42" s="2">
        <v>9.85915492957746E-2</v>
      </c>
      <c r="C42" s="2">
        <v>9.45945945945946E-2</v>
      </c>
      <c r="D42" s="2">
        <v>8.5714285714285701E-2</v>
      </c>
      <c r="E42" s="2">
        <v>5.4794520547945202E-2</v>
      </c>
      <c r="F42" s="2">
        <v>5.5555555555555601E-2</v>
      </c>
      <c r="G42" s="2">
        <v>4.1666666666666699E-2</v>
      </c>
      <c r="H42" s="2">
        <v>3.7974683544303799E-2</v>
      </c>
      <c r="I42" s="2">
        <v>4.7619047619047603E-2</v>
      </c>
      <c r="J42" s="2">
        <v>8.04597701149425E-2</v>
      </c>
      <c r="K42" s="2">
        <v>9.1836734693877597E-2</v>
      </c>
    </row>
    <row r="43" spans="1:11" x14ac:dyDescent="0.25">
      <c r="A43" s="8" t="s">
        <v>95</v>
      </c>
      <c r="B43" s="2">
        <v>0.72448979591836704</v>
      </c>
      <c r="C43" s="2">
        <v>0.72473867595818797</v>
      </c>
      <c r="D43" s="2">
        <v>0.70799999999999996</v>
      </c>
      <c r="E43" s="2">
        <v>0.65777777777777802</v>
      </c>
      <c r="F43" s="2">
        <v>0.62439024390243902</v>
      </c>
      <c r="G43" s="2">
        <v>0.61363636363636398</v>
      </c>
      <c r="H43" s="2">
        <v>0.51891891891891895</v>
      </c>
      <c r="I43" s="2">
        <v>0.5</v>
      </c>
      <c r="J43" s="2">
        <v>0.51470588235294101</v>
      </c>
      <c r="K43" s="2">
        <v>0.50574712643678199</v>
      </c>
    </row>
    <row r="44" spans="1:11" x14ac:dyDescent="0.25">
      <c r="A44" s="8" t="s">
        <v>96</v>
      </c>
      <c r="B44" s="2">
        <v>3.4013605442176902E-2</v>
      </c>
      <c r="C44" s="2">
        <v>4.1811846689895502E-2</v>
      </c>
      <c r="D44" s="2">
        <v>5.1999999999999998E-2</v>
      </c>
      <c r="E44" s="2">
        <v>8.4444444444444405E-2</v>
      </c>
      <c r="F44" s="2">
        <v>9.7560975609756101E-2</v>
      </c>
      <c r="G44" s="2">
        <v>0.119318181818182</v>
      </c>
      <c r="H44" s="2">
        <v>0.16756756756756799</v>
      </c>
      <c r="I44" s="2">
        <v>0.170212765957447</v>
      </c>
      <c r="J44" s="2">
        <v>0.161764705882353</v>
      </c>
      <c r="K44" s="2">
        <v>0.15325670498084301</v>
      </c>
    </row>
    <row r="45" spans="1:11" x14ac:dyDescent="0.25">
      <c r="A45" s="8" t="s">
        <v>97</v>
      </c>
      <c r="B45" s="2">
        <v>1.3605442176870699E-2</v>
      </c>
      <c r="C45" s="2">
        <v>1.39372822299652E-2</v>
      </c>
      <c r="D45" s="2">
        <v>1.2E-2</v>
      </c>
      <c r="E45" s="2">
        <v>1.7777777777777799E-2</v>
      </c>
      <c r="F45" s="2">
        <v>2.4390243902439001E-2</v>
      </c>
      <c r="G45" s="2">
        <v>2.8409090909090901E-2</v>
      </c>
      <c r="H45" s="2">
        <v>3.24324324324324E-2</v>
      </c>
      <c r="I45" s="2">
        <v>4.2553191489361701E-2</v>
      </c>
      <c r="J45" s="2">
        <v>3.9215686274509803E-2</v>
      </c>
      <c r="K45" s="2">
        <v>4.2145593869731802E-2</v>
      </c>
    </row>
    <row r="46" spans="1:11" x14ac:dyDescent="0.25">
      <c r="A46" s="8" t="s">
        <v>98</v>
      </c>
      <c r="B46" s="2">
        <v>6.4625850340136098E-2</v>
      </c>
      <c r="C46" s="2">
        <v>5.9233449477351902E-2</v>
      </c>
      <c r="D46" s="2">
        <v>5.6000000000000001E-2</v>
      </c>
      <c r="E46" s="2">
        <v>6.6666666666666693E-2</v>
      </c>
      <c r="F46" s="2">
        <v>6.8292682926829301E-2</v>
      </c>
      <c r="G46" s="2">
        <v>5.6818181818181802E-2</v>
      </c>
      <c r="H46" s="2">
        <v>6.4864864864864896E-2</v>
      </c>
      <c r="I46" s="2">
        <v>6.9148936170212796E-2</v>
      </c>
      <c r="J46" s="2">
        <v>5.8823529411764698E-2</v>
      </c>
      <c r="K46" s="2">
        <v>6.1302681992337203E-2</v>
      </c>
    </row>
    <row r="47" spans="1:11" x14ac:dyDescent="0.25">
      <c r="A47" s="8" t="s">
        <v>99</v>
      </c>
      <c r="B47" s="2">
        <v>5.4421768707482998E-2</v>
      </c>
      <c r="C47" s="2">
        <v>5.5749128919860599E-2</v>
      </c>
      <c r="D47" s="2">
        <v>7.5999999999999998E-2</v>
      </c>
      <c r="E47" s="2">
        <v>9.3333333333333296E-2</v>
      </c>
      <c r="F47" s="2">
        <v>0.12195121951219499</v>
      </c>
      <c r="G47" s="2">
        <v>0.142045454545455</v>
      </c>
      <c r="H47" s="2">
        <v>0.17297297297297301</v>
      </c>
      <c r="I47" s="2">
        <v>0.180851063829787</v>
      </c>
      <c r="J47" s="2">
        <v>0.18627450980392199</v>
      </c>
      <c r="K47" s="2">
        <v>0.199233716475096</v>
      </c>
    </row>
    <row r="48" spans="1:11" x14ac:dyDescent="0.25">
      <c r="A48" s="8" t="s">
        <v>100</v>
      </c>
      <c r="B48" s="2">
        <v>0.108843537414966</v>
      </c>
      <c r="C48" s="2">
        <v>0.104529616724739</v>
      </c>
      <c r="D48" s="2">
        <v>9.6000000000000002E-2</v>
      </c>
      <c r="E48" s="2">
        <v>0.08</v>
      </c>
      <c r="F48" s="2">
        <v>6.3414634146341506E-2</v>
      </c>
      <c r="G48" s="2">
        <v>3.97727272727273E-2</v>
      </c>
      <c r="H48" s="2">
        <v>4.3243243243243197E-2</v>
      </c>
      <c r="I48" s="2">
        <v>3.7234042553191501E-2</v>
      </c>
      <c r="J48" s="2">
        <v>3.9215686274509803E-2</v>
      </c>
      <c r="K48" s="2">
        <v>3.8314176245210697E-2</v>
      </c>
    </row>
    <row r="49" spans="1:12" x14ac:dyDescent="0.25">
      <c r="A49" s="15"/>
    </row>
    <row r="50" spans="1:12" x14ac:dyDescent="0.25">
      <c r="A50" s="15"/>
    </row>
    <row r="51" spans="1:12" x14ac:dyDescent="0.25">
      <c r="A51" s="15"/>
      <c r="B51" s="21" t="s">
        <v>30</v>
      </c>
      <c r="C51" s="21"/>
      <c r="D51" s="21"/>
      <c r="E51" s="21"/>
      <c r="F51" s="21"/>
      <c r="G51" s="21"/>
      <c r="H51" s="21"/>
      <c r="I51" s="21"/>
      <c r="J51" s="21"/>
      <c r="K51" s="6" t="s">
        <v>31</v>
      </c>
      <c r="L51" s="6" t="s">
        <v>32</v>
      </c>
    </row>
    <row r="52" spans="1:12" x14ac:dyDescent="0.25">
      <c r="A52" s="9" t="s">
        <v>33</v>
      </c>
      <c r="B52" s="4" t="s">
        <v>14</v>
      </c>
      <c r="C52" s="4" t="s">
        <v>15</v>
      </c>
      <c r="D52" s="4" t="s">
        <v>16</v>
      </c>
      <c r="E52" s="4" t="s">
        <v>17</v>
      </c>
      <c r="F52" s="4" t="s">
        <v>18</v>
      </c>
      <c r="G52" s="4" t="s">
        <v>19</v>
      </c>
      <c r="H52" s="4" t="s">
        <v>20</v>
      </c>
      <c r="I52" s="4" t="s">
        <v>21</v>
      </c>
      <c r="J52" s="4" t="s">
        <v>22</v>
      </c>
      <c r="K52" s="4" t="s">
        <v>23</v>
      </c>
      <c r="L52" s="4" t="s">
        <v>24</v>
      </c>
    </row>
    <row r="53" spans="1:12" x14ac:dyDescent="0.25">
      <c r="A53" s="8" t="s">
        <v>83</v>
      </c>
      <c r="B53" s="2">
        <v>3.0581039755351699E-2</v>
      </c>
      <c r="C53" s="2">
        <v>6.2314540059347202E-2</v>
      </c>
      <c r="D53" s="2">
        <v>6.7039106145251395E-2</v>
      </c>
      <c r="E53" s="2">
        <v>3.4031413612565398E-2</v>
      </c>
      <c r="F53" s="2">
        <v>0.15949367088607599</v>
      </c>
      <c r="G53" s="2">
        <v>0.11572052401746701</v>
      </c>
      <c r="H53" s="2">
        <v>6.6536203522504903E-2</v>
      </c>
      <c r="I53" s="2">
        <v>3.3027522935779798E-2</v>
      </c>
      <c r="J53" s="2">
        <v>0.12611012433392499</v>
      </c>
      <c r="K53" s="3">
        <v>0.38427947598253298</v>
      </c>
      <c r="L53" s="3">
        <v>0.93883792048929704</v>
      </c>
    </row>
    <row r="54" spans="1:12" x14ac:dyDescent="0.25">
      <c r="A54" s="8" t="s">
        <v>84</v>
      </c>
      <c r="B54" s="2">
        <v>0.29411764705882398</v>
      </c>
      <c r="C54" s="2">
        <v>9.0909090909090898E-2</v>
      </c>
      <c r="D54" s="2">
        <v>4.1666666666666699E-2</v>
      </c>
      <c r="E54" s="2">
        <v>0.28000000000000003</v>
      </c>
      <c r="F54" s="2">
        <v>0.1875</v>
      </c>
      <c r="G54" s="2">
        <v>0.105263157894737</v>
      </c>
      <c r="H54" s="2">
        <v>9.5238095238095205E-2</v>
      </c>
      <c r="I54" s="2">
        <v>0.108695652173913</v>
      </c>
      <c r="J54" s="2">
        <v>0.13725490196078399</v>
      </c>
      <c r="K54" s="3">
        <v>0.52631578947368396</v>
      </c>
      <c r="L54" s="3">
        <v>2.4117647058823501</v>
      </c>
    </row>
    <row r="55" spans="1:12" x14ac:dyDescent="0.25">
      <c r="A55" s="8" t="s">
        <v>85</v>
      </c>
      <c r="B55" s="2">
        <v>8.6956521739130405E-2</v>
      </c>
      <c r="C55" s="2">
        <v>0.04</v>
      </c>
      <c r="D55" s="2">
        <v>-1.9230769230769201E-2</v>
      </c>
      <c r="E55" s="2">
        <v>9.8039215686274495E-2</v>
      </c>
      <c r="F55" s="2">
        <v>7.1428571428571397E-2</v>
      </c>
      <c r="G55" s="2">
        <v>-1.6666666666666701E-2</v>
      </c>
      <c r="H55" s="2">
        <v>-3.3898305084745797E-2</v>
      </c>
      <c r="I55" s="2">
        <v>5.2631578947368397E-2</v>
      </c>
      <c r="J55" s="2">
        <v>0.133333333333333</v>
      </c>
      <c r="K55" s="3">
        <v>0.133333333333333</v>
      </c>
      <c r="L55" s="3">
        <v>0.47826086956521702</v>
      </c>
    </row>
    <row r="56" spans="1:12" x14ac:dyDescent="0.25">
      <c r="A56" s="8" t="s">
        <v>86</v>
      </c>
      <c r="B56" s="2">
        <v>4.5385779122541596E-3</v>
      </c>
      <c r="C56" s="2">
        <v>1.20481927710843E-2</v>
      </c>
      <c r="D56" s="2">
        <v>6.25E-2</v>
      </c>
      <c r="E56" s="2">
        <v>0.102240896358543</v>
      </c>
      <c r="F56" s="2">
        <v>4.4472681067344297E-2</v>
      </c>
      <c r="G56" s="2">
        <v>3.4063260340632603E-2</v>
      </c>
      <c r="H56" s="2">
        <v>5.6470588235294099E-2</v>
      </c>
      <c r="I56" s="2">
        <v>4.4543429844098002E-2</v>
      </c>
      <c r="J56" s="2">
        <v>3.09168443496802E-2</v>
      </c>
      <c r="K56" s="3">
        <v>0.17639902676399</v>
      </c>
      <c r="L56" s="3">
        <v>0.46293494704992399</v>
      </c>
    </row>
    <row r="57" spans="1:12" x14ac:dyDescent="0.25">
      <c r="A57" s="8" t="s">
        <v>87</v>
      </c>
      <c r="B57" s="2">
        <v>0.14285714285714299</v>
      </c>
      <c r="C57" s="2">
        <v>6.25E-2</v>
      </c>
      <c r="D57" s="2">
        <v>-3.9215686274509803E-2</v>
      </c>
      <c r="E57" s="2">
        <v>0.32653061224489799</v>
      </c>
      <c r="F57" s="2">
        <v>0.138461538461538</v>
      </c>
      <c r="G57" s="2">
        <v>2.7027027027027001E-2</v>
      </c>
      <c r="H57" s="2">
        <v>9.2105263157894704E-2</v>
      </c>
      <c r="I57" s="2">
        <v>0.20481927710843401</v>
      </c>
      <c r="J57" s="2">
        <v>-0.01</v>
      </c>
      <c r="K57" s="3">
        <v>0.337837837837838</v>
      </c>
      <c r="L57" s="3">
        <v>1.3571428571428601</v>
      </c>
    </row>
    <row r="58" spans="1:12" x14ac:dyDescent="0.25">
      <c r="A58" s="8" t="s">
        <v>88</v>
      </c>
      <c r="B58" s="2">
        <v>-9.3333333333333296E-2</v>
      </c>
      <c r="C58" s="2">
        <v>-4.4117647058823498E-2</v>
      </c>
      <c r="D58" s="2">
        <v>1.5384615384615399E-2</v>
      </c>
      <c r="E58" s="2">
        <v>0.27272727272727298</v>
      </c>
      <c r="F58" s="2">
        <v>3.5714285714285698E-2</v>
      </c>
      <c r="G58" s="2">
        <v>8.04597701149425E-2</v>
      </c>
      <c r="H58" s="2">
        <v>-0.12765957446808501</v>
      </c>
      <c r="I58" s="2">
        <v>-1.21951219512195E-2</v>
      </c>
      <c r="J58" s="2">
        <v>3.7037037037037E-2</v>
      </c>
      <c r="K58" s="3">
        <v>-3.4482758620689703E-2</v>
      </c>
      <c r="L58" s="3">
        <v>0.12</v>
      </c>
    </row>
    <row r="59" spans="1:12" x14ac:dyDescent="0.25">
      <c r="A59" s="8" t="s">
        <v>89</v>
      </c>
      <c r="B59" s="2">
        <v>-0.16666666666666699</v>
      </c>
      <c r="C59" s="2">
        <v>0.2</v>
      </c>
      <c r="D59" s="2">
        <v>-0.16666666666666699</v>
      </c>
      <c r="E59" s="2">
        <v>0.2</v>
      </c>
      <c r="F59" s="2">
        <v>0.16666666666666699</v>
      </c>
      <c r="G59" s="2">
        <v>0</v>
      </c>
      <c r="H59" s="2">
        <v>0.57142857142857095</v>
      </c>
      <c r="I59" s="2">
        <v>0.27272727272727298</v>
      </c>
      <c r="J59" s="2">
        <v>0.214285714285714</v>
      </c>
      <c r="K59" s="3">
        <v>1.4285714285714299</v>
      </c>
      <c r="L59" s="3">
        <v>1.8333333333333299</v>
      </c>
    </row>
    <row r="60" spans="1:12" x14ac:dyDescent="0.25">
      <c r="A60" s="8" t="s">
        <v>90</v>
      </c>
      <c r="B60" s="2">
        <v>-0.33333333333333298</v>
      </c>
      <c r="C60" s="2">
        <v>0</v>
      </c>
      <c r="D60" s="2">
        <v>0.5</v>
      </c>
      <c r="E60" s="2">
        <v>-0.66666666666666696</v>
      </c>
      <c r="F60" s="2">
        <v>0</v>
      </c>
      <c r="G60" s="2">
        <v>3</v>
      </c>
      <c r="H60" s="2">
        <v>0.25</v>
      </c>
      <c r="I60" s="2">
        <v>-0.4</v>
      </c>
      <c r="J60" s="2">
        <v>0.66666666666666696</v>
      </c>
      <c r="K60" s="3">
        <v>4</v>
      </c>
      <c r="L60" s="3">
        <v>0.66666666666666696</v>
      </c>
    </row>
    <row r="61" spans="1:12" x14ac:dyDescent="0.25">
      <c r="A61" s="8" t="s">
        <v>91</v>
      </c>
      <c r="B61" s="2">
        <v>1</v>
      </c>
      <c r="C61" s="2">
        <v>0.5</v>
      </c>
      <c r="D61" s="2">
        <v>0.33333333333333298</v>
      </c>
      <c r="E61" s="2">
        <v>0</v>
      </c>
      <c r="F61" s="2">
        <v>0</v>
      </c>
      <c r="G61" s="2">
        <v>-0.25</v>
      </c>
      <c r="H61" s="2">
        <v>-0.33333333333333298</v>
      </c>
      <c r="I61" s="2">
        <v>0</v>
      </c>
      <c r="J61" s="2">
        <v>0</v>
      </c>
      <c r="K61" s="3">
        <v>-0.5</v>
      </c>
      <c r="L61" s="3">
        <v>1</v>
      </c>
    </row>
    <row r="62" spans="1:12" x14ac:dyDescent="0.25">
      <c r="A62" s="8" t="s">
        <v>92</v>
      </c>
      <c r="B62" s="2">
        <v>7.5471698113207503E-2</v>
      </c>
      <c r="C62" s="2">
        <v>-8.7719298245614002E-2</v>
      </c>
      <c r="D62" s="2">
        <v>7.69230769230769E-2</v>
      </c>
      <c r="E62" s="2">
        <v>1.7857142857142901E-2</v>
      </c>
      <c r="F62" s="2">
        <v>-1.7543859649122799E-2</v>
      </c>
      <c r="G62" s="2">
        <v>8.9285714285714302E-2</v>
      </c>
      <c r="H62" s="2">
        <v>-1.63934426229508E-2</v>
      </c>
      <c r="I62" s="2">
        <v>-1.6666666666666701E-2</v>
      </c>
      <c r="J62" s="2">
        <v>0</v>
      </c>
      <c r="K62" s="3">
        <v>5.3571428571428603E-2</v>
      </c>
      <c r="L62" s="3">
        <v>0.113207547169811</v>
      </c>
    </row>
    <row r="63" spans="1:12" x14ac:dyDescent="0.25">
      <c r="A63" s="8" t="s">
        <v>93</v>
      </c>
      <c r="B63" s="2">
        <v>0</v>
      </c>
      <c r="C63" s="2">
        <v>0</v>
      </c>
      <c r="D63" s="2">
        <v>0</v>
      </c>
      <c r="E63" s="2">
        <v>-1</v>
      </c>
      <c r="F63" s="2">
        <v>0</v>
      </c>
      <c r="G63" s="2">
        <v>0</v>
      </c>
      <c r="H63" s="2">
        <v>1</v>
      </c>
      <c r="I63" s="2">
        <v>0</v>
      </c>
      <c r="J63" s="2">
        <v>2</v>
      </c>
      <c r="K63" s="3">
        <v>5</v>
      </c>
      <c r="L63" s="3">
        <v>5</v>
      </c>
    </row>
    <row r="64" spans="1:12" x14ac:dyDescent="0.25">
      <c r="A64" s="8" t="s">
        <v>94</v>
      </c>
      <c r="B64" s="2">
        <v>0</v>
      </c>
      <c r="C64" s="2">
        <v>-0.14285714285714299</v>
      </c>
      <c r="D64" s="2">
        <v>-0.33333333333333298</v>
      </c>
      <c r="E64" s="2">
        <v>0</v>
      </c>
      <c r="F64" s="2">
        <v>-0.25</v>
      </c>
      <c r="G64" s="2">
        <v>0</v>
      </c>
      <c r="H64" s="2">
        <v>0.33333333333333298</v>
      </c>
      <c r="I64" s="2">
        <v>0.75</v>
      </c>
      <c r="J64" s="2">
        <v>0.28571428571428598</v>
      </c>
      <c r="K64" s="3">
        <v>2</v>
      </c>
      <c r="L64" s="3">
        <v>0.28571428571428598</v>
      </c>
    </row>
    <row r="65" spans="1:12" x14ac:dyDescent="0.25">
      <c r="A65" s="8" t="s">
        <v>95</v>
      </c>
      <c r="B65" s="2">
        <v>-2.3474178403755899E-2</v>
      </c>
      <c r="C65" s="2">
        <v>-0.14903846153846201</v>
      </c>
      <c r="D65" s="2">
        <v>-0.16384180790960501</v>
      </c>
      <c r="E65" s="2">
        <v>-0.135135135135135</v>
      </c>
      <c r="F65" s="2">
        <v>-0.15625</v>
      </c>
      <c r="G65" s="2">
        <v>-0.11111111111111099</v>
      </c>
      <c r="H65" s="2">
        <v>-2.0833333333333301E-2</v>
      </c>
      <c r="I65" s="2">
        <v>0.117021276595745</v>
      </c>
      <c r="J65" s="2">
        <v>0.25714285714285701</v>
      </c>
      <c r="K65" s="3">
        <v>0.22222222222222199</v>
      </c>
      <c r="L65" s="3">
        <v>-0.38028169014084501</v>
      </c>
    </row>
    <row r="66" spans="1:12" x14ac:dyDescent="0.25">
      <c r="A66" s="8" t="s">
        <v>96</v>
      </c>
      <c r="B66" s="2">
        <v>0.2</v>
      </c>
      <c r="C66" s="2">
        <v>8.3333333333333301E-2</v>
      </c>
      <c r="D66" s="2">
        <v>0.46153846153846201</v>
      </c>
      <c r="E66" s="2">
        <v>5.2631578947368397E-2</v>
      </c>
      <c r="F66" s="2">
        <v>0.05</v>
      </c>
      <c r="G66" s="2">
        <v>0.476190476190476</v>
      </c>
      <c r="H66" s="2">
        <v>3.2258064516128997E-2</v>
      </c>
      <c r="I66" s="2">
        <v>3.125E-2</v>
      </c>
      <c r="J66" s="2">
        <v>0.21212121212121199</v>
      </c>
      <c r="K66" s="3">
        <v>0.90476190476190499</v>
      </c>
      <c r="L66" s="3">
        <v>3</v>
      </c>
    </row>
    <row r="67" spans="1:12" x14ac:dyDescent="0.25">
      <c r="A67" s="8" t="s">
        <v>97</v>
      </c>
      <c r="B67" s="2">
        <v>0</v>
      </c>
      <c r="C67" s="2">
        <v>-0.25</v>
      </c>
      <c r="D67" s="2">
        <v>0.33333333333333298</v>
      </c>
      <c r="E67" s="2">
        <v>0.25</v>
      </c>
      <c r="F67" s="2">
        <v>0</v>
      </c>
      <c r="G67" s="2">
        <v>0.2</v>
      </c>
      <c r="H67" s="2">
        <v>0.33333333333333298</v>
      </c>
      <c r="I67" s="2">
        <v>0</v>
      </c>
      <c r="J67" s="2">
        <v>0.375</v>
      </c>
      <c r="K67" s="3">
        <v>1.2</v>
      </c>
      <c r="L67" s="3">
        <v>1.75</v>
      </c>
    </row>
    <row r="68" spans="1:12" x14ac:dyDescent="0.25">
      <c r="A68" s="8" t="s">
        <v>98</v>
      </c>
      <c r="B68" s="2">
        <v>-0.105263157894737</v>
      </c>
      <c r="C68" s="2">
        <v>-0.17647058823529399</v>
      </c>
      <c r="D68" s="2">
        <v>7.1428571428571397E-2</v>
      </c>
      <c r="E68" s="2">
        <v>-6.6666666666666693E-2</v>
      </c>
      <c r="F68" s="2">
        <v>-0.28571428571428598</v>
      </c>
      <c r="G68" s="2">
        <v>0.2</v>
      </c>
      <c r="H68" s="2">
        <v>8.3333333333333301E-2</v>
      </c>
      <c r="I68" s="2">
        <v>-7.69230769230769E-2</v>
      </c>
      <c r="J68" s="2">
        <v>0.33333333333333298</v>
      </c>
      <c r="K68" s="3">
        <v>0.6</v>
      </c>
      <c r="L68" s="3">
        <v>-0.157894736842105</v>
      </c>
    </row>
    <row r="69" spans="1:12" x14ac:dyDescent="0.25">
      <c r="A69" s="8" t="s">
        <v>99</v>
      </c>
      <c r="B69" s="2">
        <v>0</v>
      </c>
      <c r="C69" s="2">
        <v>0.1875</v>
      </c>
      <c r="D69" s="2">
        <v>0.105263157894737</v>
      </c>
      <c r="E69" s="2">
        <v>0.19047619047618999</v>
      </c>
      <c r="F69" s="2">
        <v>0</v>
      </c>
      <c r="G69" s="2">
        <v>0.28000000000000003</v>
      </c>
      <c r="H69" s="2">
        <v>6.25E-2</v>
      </c>
      <c r="I69" s="2">
        <v>0.11764705882352899</v>
      </c>
      <c r="J69" s="2">
        <v>0.36842105263157898</v>
      </c>
      <c r="K69" s="3">
        <v>1.08</v>
      </c>
      <c r="L69" s="3">
        <v>2.25</v>
      </c>
    </row>
    <row r="70" spans="1:12" x14ac:dyDescent="0.25">
      <c r="A70" s="8" t="s">
        <v>100</v>
      </c>
      <c r="B70" s="2">
        <v>-6.25E-2</v>
      </c>
      <c r="C70" s="2">
        <v>-0.2</v>
      </c>
      <c r="D70" s="2">
        <v>-0.25</v>
      </c>
      <c r="E70" s="2">
        <v>-0.27777777777777801</v>
      </c>
      <c r="F70" s="2">
        <v>-0.46153846153846201</v>
      </c>
      <c r="G70" s="2">
        <v>0.14285714285714299</v>
      </c>
      <c r="H70" s="2">
        <v>-0.125</v>
      </c>
      <c r="I70" s="2">
        <v>0.14285714285714299</v>
      </c>
      <c r="J70" s="2">
        <v>0.25</v>
      </c>
      <c r="K70" s="3">
        <v>0.42857142857142899</v>
      </c>
      <c r="L70" s="3">
        <v>-0.6875</v>
      </c>
    </row>
    <row r="71" spans="1:12" x14ac:dyDescent="0.25">
      <c r="A71" s="11" t="s">
        <v>13</v>
      </c>
      <c r="B71" s="3">
        <v>1.1089367253750799E-2</v>
      </c>
      <c r="C71" s="3">
        <v>-5.1612903225806504E-3</v>
      </c>
      <c r="D71" s="3">
        <v>2.7885862516212698E-2</v>
      </c>
      <c r="E71" s="3">
        <v>7.0031545741324905E-2</v>
      </c>
      <c r="F71" s="3">
        <v>5.3655660377358499E-2</v>
      </c>
      <c r="G71" s="3">
        <v>6.09960828203693E-2</v>
      </c>
      <c r="H71" s="3">
        <v>4.5886075949367097E-2</v>
      </c>
      <c r="I71" s="3">
        <v>5.0932929904185603E-2</v>
      </c>
      <c r="J71" s="3">
        <v>8.8771593090211098E-2</v>
      </c>
      <c r="K71" s="3">
        <v>0.26972579742585301</v>
      </c>
      <c r="L71" s="3">
        <v>0.480104370515329</v>
      </c>
    </row>
    <row r="72" spans="1:12" x14ac:dyDescent="0.25">
      <c r="A72" s="15"/>
    </row>
    <row r="73" spans="1:12" x14ac:dyDescent="0.25">
      <c r="A73" s="13" t="s">
        <v>34</v>
      </c>
    </row>
    <row r="74" spans="1:12" x14ac:dyDescent="0.25">
      <c r="A74" s="14" t="s">
        <v>35</v>
      </c>
    </row>
    <row r="75" spans="1:12" x14ac:dyDescent="0.25">
      <c r="A75" s="14" t="s">
        <v>36</v>
      </c>
    </row>
    <row r="76" spans="1:12" x14ac:dyDescent="0.25">
      <c r="A76" s="14" t="s">
        <v>37</v>
      </c>
    </row>
    <row r="77" spans="1:12" x14ac:dyDescent="0.25">
      <c r="A77" s="14" t="s">
        <v>102</v>
      </c>
    </row>
    <row r="78" spans="1:12" x14ac:dyDescent="0.25">
      <c r="A78" s="14" t="s">
        <v>38</v>
      </c>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230</v>
      </c>
    </row>
    <row r="2" spans="1:11" ht="15" x14ac:dyDescent="0.25">
      <c r="A2" s="12" t="s">
        <v>231</v>
      </c>
    </row>
    <row r="3" spans="1:11" ht="15" x14ac:dyDescent="0.25">
      <c r="A3" s="12" t="s">
        <v>27</v>
      </c>
    </row>
    <row r="4" spans="1:11" x14ac:dyDescent="0.25">
      <c r="A4" s="15"/>
    </row>
    <row r="5" spans="1:11" x14ac:dyDescent="0.25">
      <c r="A5" s="17" t="str">
        <f>HYPERLINK("#'Table of contents'!A108",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10</v>
      </c>
      <c r="B8" s="1">
        <v>510</v>
      </c>
      <c r="C8" s="1">
        <v>507</v>
      </c>
      <c r="D8" s="1">
        <v>488</v>
      </c>
      <c r="E8" s="1">
        <v>527</v>
      </c>
      <c r="F8" s="1">
        <v>482</v>
      </c>
      <c r="G8" s="1">
        <v>506</v>
      </c>
      <c r="H8" s="1">
        <v>485</v>
      </c>
      <c r="I8" s="1">
        <v>429</v>
      </c>
      <c r="J8" s="1">
        <v>393</v>
      </c>
      <c r="K8" s="1">
        <v>411</v>
      </c>
    </row>
    <row r="9" spans="1:11" x14ac:dyDescent="0.25">
      <c r="A9" s="16" t="s">
        <v>11</v>
      </c>
      <c r="B9" s="1">
        <v>3542</v>
      </c>
      <c r="C9" s="1">
        <v>3282</v>
      </c>
      <c r="D9" s="1">
        <v>3258</v>
      </c>
      <c r="E9" s="1">
        <v>3297</v>
      </c>
      <c r="F9" s="1">
        <v>3361</v>
      </c>
      <c r="G9" s="1">
        <v>3325</v>
      </c>
      <c r="H9" s="1">
        <v>3451</v>
      </c>
      <c r="I9" s="1">
        <v>3532</v>
      </c>
      <c r="J9" s="1">
        <v>3497</v>
      </c>
      <c r="K9" s="1">
        <v>3576</v>
      </c>
    </row>
    <row r="10" spans="1:11" x14ac:dyDescent="0.25">
      <c r="A10" s="16" t="s">
        <v>12</v>
      </c>
      <c r="B10" s="1">
        <v>342</v>
      </c>
      <c r="C10" s="1">
        <v>310</v>
      </c>
      <c r="D10" s="1">
        <v>319</v>
      </c>
      <c r="E10" s="1">
        <v>335</v>
      </c>
      <c r="F10" s="1">
        <v>323</v>
      </c>
      <c r="G10" s="1">
        <v>340</v>
      </c>
      <c r="H10" s="1">
        <v>370</v>
      </c>
      <c r="I10" s="1">
        <v>366</v>
      </c>
      <c r="J10" s="1">
        <v>378</v>
      </c>
      <c r="K10" s="1">
        <v>418</v>
      </c>
    </row>
    <row r="11" spans="1:11" x14ac:dyDescent="0.25">
      <c r="A11" s="10" t="s">
        <v>13</v>
      </c>
      <c r="B11" s="5">
        <v>4394</v>
      </c>
      <c r="C11" s="5">
        <v>4099</v>
      </c>
      <c r="D11" s="5">
        <v>4065</v>
      </c>
      <c r="E11" s="5">
        <v>4159</v>
      </c>
      <c r="F11" s="5">
        <v>4166</v>
      </c>
      <c r="G11" s="5">
        <v>4171</v>
      </c>
      <c r="H11" s="5">
        <v>4306</v>
      </c>
      <c r="I11" s="5">
        <v>4327</v>
      </c>
      <c r="J11" s="5">
        <v>4268</v>
      </c>
      <c r="K11" s="5">
        <v>4405</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10</v>
      </c>
      <c r="B16" s="2">
        <v>0.116067364588075</v>
      </c>
      <c r="C16" s="2">
        <v>0.123688704562088</v>
      </c>
      <c r="D16" s="2">
        <v>0.120049200492005</v>
      </c>
      <c r="E16" s="2">
        <v>0.126713152200048</v>
      </c>
      <c r="F16" s="2">
        <v>0.11569851176188201</v>
      </c>
      <c r="G16" s="2">
        <v>0.121313833613042</v>
      </c>
      <c r="H16" s="2">
        <v>0.11263353460288</v>
      </c>
      <c r="I16" s="2">
        <v>9.9144904090593899E-2</v>
      </c>
      <c r="J16" s="2">
        <v>9.2080599812558603E-2</v>
      </c>
      <c r="K16" s="2">
        <v>9.3303064699205407E-2</v>
      </c>
    </row>
    <row r="17" spans="1:12" x14ac:dyDescent="0.25">
      <c r="A17" s="8" t="s">
        <v>11</v>
      </c>
      <c r="B17" s="2">
        <v>0.80609922621756902</v>
      </c>
      <c r="C17" s="2">
        <v>0.80068309343742405</v>
      </c>
      <c r="D17" s="2">
        <v>0.80147601476014796</v>
      </c>
      <c r="E17" s="2">
        <v>0.792738639095937</v>
      </c>
      <c r="F17" s="2">
        <v>0.80676908305328898</v>
      </c>
      <c r="G17" s="2">
        <v>0.79717094222009099</v>
      </c>
      <c r="H17" s="2">
        <v>0.80143985137018103</v>
      </c>
      <c r="I17" s="2">
        <v>0.81626993297896899</v>
      </c>
      <c r="J17" s="2">
        <v>0.81935332708528597</v>
      </c>
      <c r="K17" s="2">
        <v>0.81180476730987505</v>
      </c>
    </row>
    <row r="18" spans="1:12" x14ac:dyDescent="0.25">
      <c r="A18" s="8" t="s">
        <v>12</v>
      </c>
      <c r="B18" s="2">
        <v>7.7833409194355899E-2</v>
      </c>
      <c r="C18" s="2">
        <v>7.5628202000487907E-2</v>
      </c>
      <c r="D18" s="2">
        <v>7.8474784747847498E-2</v>
      </c>
      <c r="E18" s="2">
        <v>8.0548208704015398E-2</v>
      </c>
      <c r="F18" s="2">
        <v>7.7532405184829595E-2</v>
      </c>
      <c r="G18" s="2">
        <v>8.1515224166866504E-2</v>
      </c>
      <c r="H18" s="2">
        <v>8.5926614026939199E-2</v>
      </c>
      <c r="I18" s="2">
        <v>8.4585162930436802E-2</v>
      </c>
      <c r="J18" s="2">
        <v>8.8566073102155599E-2</v>
      </c>
      <c r="K18" s="2">
        <v>9.4892167990919402E-2</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10</v>
      </c>
      <c r="B23" s="2">
        <v>-5.8823529411764696E-3</v>
      </c>
      <c r="C23" s="2">
        <v>-3.7475345167652899E-2</v>
      </c>
      <c r="D23" s="2">
        <v>7.9918032786885307E-2</v>
      </c>
      <c r="E23" s="2">
        <v>-8.5388994307400407E-2</v>
      </c>
      <c r="F23" s="2">
        <v>4.9792531120331898E-2</v>
      </c>
      <c r="G23" s="2">
        <v>-4.1501976284584997E-2</v>
      </c>
      <c r="H23" s="2">
        <v>-0.11546391752577299</v>
      </c>
      <c r="I23" s="2">
        <v>-8.3916083916083906E-2</v>
      </c>
      <c r="J23" s="2">
        <v>4.58015267175573E-2</v>
      </c>
      <c r="K23" s="3">
        <v>-0.187747035573123</v>
      </c>
      <c r="L23" s="3">
        <v>-0.19411764705882401</v>
      </c>
    </row>
    <row r="24" spans="1:12" x14ac:dyDescent="0.25">
      <c r="A24" s="8" t="s">
        <v>11</v>
      </c>
      <c r="B24" s="2">
        <v>-7.3404856013551706E-2</v>
      </c>
      <c r="C24" s="2">
        <v>-7.3126142595978097E-3</v>
      </c>
      <c r="D24" s="2">
        <v>1.19705340699816E-2</v>
      </c>
      <c r="E24" s="2">
        <v>1.94115862905672E-2</v>
      </c>
      <c r="F24" s="2">
        <v>-1.0711097887533501E-2</v>
      </c>
      <c r="G24" s="2">
        <v>3.78947368421053E-2</v>
      </c>
      <c r="H24" s="2">
        <v>2.34714575485367E-2</v>
      </c>
      <c r="I24" s="2">
        <v>-9.9093997734994305E-3</v>
      </c>
      <c r="J24" s="2">
        <v>2.2590792107520699E-2</v>
      </c>
      <c r="K24" s="3">
        <v>7.54887218045113E-2</v>
      </c>
      <c r="L24" s="3">
        <v>9.5990965556182906E-3</v>
      </c>
    </row>
    <row r="25" spans="1:12" x14ac:dyDescent="0.25">
      <c r="A25" s="8" t="s">
        <v>12</v>
      </c>
      <c r="B25" s="2">
        <v>-9.3567251461988299E-2</v>
      </c>
      <c r="C25" s="2">
        <v>2.9032258064516099E-2</v>
      </c>
      <c r="D25" s="2">
        <v>5.0156739811912203E-2</v>
      </c>
      <c r="E25" s="2">
        <v>-3.5820895522388103E-2</v>
      </c>
      <c r="F25" s="2">
        <v>5.2631578947368397E-2</v>
      </c>
      <c r="G25" s="2">
        <v>8.8235294117647106E-2</v>
      </c>
      <c r="H25" s="2">
        <v>-1.0810810810810799E-2</v>
      </c>
      <c r="I25" s="2">
        <v>3.2786885245901599E-2</v>
      </c>
      <c r="J25" s="2">
        <v>0.10582010582010599</v>
      </c>
      <c r="K25" s="3">
        <v>0.22941176470588201</v>
      </c>
      <c r="L25" s="3">
        <v>0.22222222222222199</v>
      </c>
    </row>
    <row r="26" spans="1:12" x14ac:dyDescent="0.25">
      <c r="A26" s="11" t="s">
        <v>13</v>
      </c>
      <c r="B26" s="3">
        <v>-6.7137005006827497E-2</v>
      </c>
      <c r="C26" s="3">
        <v>-8.2947060258599693E-3</v>
      </c>
      <c r="D26" s="3">
        <v>2.3124231242312401E-2</v>
      </c>
      <c r="E26" s="3">
        <v>1.68309689829286E-3</v>
      </c>
      <c r="F26" s="3">
        <v>1.2001920307249201E-3</v>
      </c>
      <c r="G26" s="3">
        <v>3.2366339007432299E-2</v>
      </c>
      <c r="H26" s="3">
        <v>4.8769159312587098E-3</v>
      </c>
      <c r="I26" s="3">
        <v>-1.36353131499884E-2</v>
      </c>
      <c r="J26" s="3">
        <v>3.2099343955014098E-2</v>
      </c>
      <c r="K26" s="3">
        <v>5.6101654279549301E-2</v>
      </c>
      <c r="L26" s="3">
        <v>2.5034137460172999E-3</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232</v>
      </c>
    </row>
    <row r="2" spans="1:11" ht="15" x14ac:dyDescent="0.25">
      <c r="A2" s="12" t="s">
        <v>231</v>
      </c>
    </row>
    <row r="3" spans="1:11" ht="15" x14ac:dyDescent="0.25">
      <c r="A3" s="12" t="s">
        <v>42</v>
      </c>
    </row>
    <row r="4" spans="1:11" x14ac:dyDescent="0.25">
      <c r="A4" s="15"/>
    </row>
    <row r="5" spans="1:11" x14ac:dyDescent="0.25">
      <c r="A5" s="17" t="str">
        <f>HYPERLINK("#'Table of contents'!A109",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39</v>
      </c>
      <c r="B8" s="1">
        <v>3276</v>
      </c>
      <c r="C8" s="1">
        <v>2979</v>
      </c>
      <c r="D8" s="1">
        <v>2920</v>
      </c>
      <c r="E8" s="1">
        <v>2915</v>
      </c>
      <c r="F8" s="1">
        <v>2842</v>
      </c>
      <c r="G8" s="1">
        <v>2808</v>
      </c>
      <c r="H8" s="1">
        <v>2860</v>
      </c>
      <c r="I8" s="1">
        <v>2828</v>
      </c>
      <c r="J8" s="1">
        <v>2759</v>
      </c>
      <c r="K8" s="1">
        <v>2823</v>
      </c>
    </row>
    <row r="9" spans="1:11" x14ac:dyDescent="0.25">
      <c r="A9" s="16" t="s">
        <v>40</v>
      </c>
      <c r="B9" s="1">
        <v>1118</v>
      </c>
      <c r="C9" s="1">
        <v>1120</v>
      </c>
      <c r="D9" s="1">
        <v>1145</v>
      </c>
      <c r="E9" s="1">
        <v>1244</v>
      </c>
      <c r="F9" s="1">
        <v>1324</v>
      </c>
      <c r="G9" s="1">
        <v>1363</v>
      </c>
      <c r="H9" s="1">
        <v>1446</v>
      </c>
      <c r="I9" s="1">
        <v>1499</v>
      </c>
      <c r="J9" s="1">
        <v>1509</v>
      </c>
      <c r="K9" s="1">
        <v>1582</v>
      </c>
    </row>
    <row r="10" spans="1:11" x14ac:dyDescent="0.25">
      <c r="A10" s="10" t="s">
        <v>13</v>
      </c>
      <c r="B10" s="5">
        <v>4394</v>
      </c>
      <c r="C10" s="5">
        <v>4099</v>
      </c>
      <c r="D10" s="5">
        <v>4065</v>
      </c>
      <c r="E10" s="5">
        <v>4159</v>
      </c>
      <c r="F10" s="5">
        <v>4166</v>
      </c>
      <c r="G10" s="5">
        <v>4171</v>
      </c>
      <c r="H10" s="5">
        <v>4306</v>
      </c>
      <c r="I10" s="5">
        <v>4327</v>
      </c>
      <c r="J10" s="5">
        <v>4268</v>
      </c>
      <c r="K10" s="5">
        <v>4405</v>
      </c>
    </row>
    <row r="11" spans="1:11" x14ac:dyDescent="0.25">
      <c r="A11" s="15"/>
    </row>
    <row r="12" spans="1:11" x14ac:dyDescent="0.25">
      <c r="A12" s="15"/>
    </row>
    <row r="13" spans="1:11" x14ac:dyDescent="0.25">
      <c r="A13" s="15"/>
      <c r="B13" s="21" t="s">
        <v>29</v>
      </c>
      <c r="C13" s="22"/>
      <c r="D13" s="22"/>
      <c r="E13" s="22"/>
      <c r="F13" s="22"/>
      <c r="G13" s="22"/>
      <c r="H13" s="22"/>
      <c r="I13" s="22"/>
      <c r="J13" s="22"/>
      <c r="K13" s="22"/>
    </row>
    <row r="14" spans="1:11" x14ac:dyDescent="0.25">
      <c r="A14" s="9" t="s">
        <v>33</v>
      </c>
      <c r="B14" s="4" t="s">
        <v>0</v>
      </c>
      <c r="C14" s="4" t="s">
        <v>1</v>
      </c>
      <c r="D14" s="4" t="s">
        <v>2</v>
      </c>
      <c r="E14" s="4" t="s">
        <v>3</v>
      </c>
      <c r="F14" s="4" t="s">
        <v>4</v>
      </c>
      <c r="G14" s="4" t="s">
        <v>5</v>
      </c>
      <c r="H14" s="4" t="s">
        <v>6</v>
      </c>
      <c r="I14" s="4" t="s">
        <v>7</v>
      </c>
      <c r="J14" s="4" t="s">
        <v>8</v>
      </c>
      <c r="K14" s="4" t="s">
        <v>9</v>
      </c>
    </row>
    <row r="15" spans="1:11" x14ac:dyDescent="0.25">
      <c r="A15" s="8" t="s">
        <v>39</v>
      </c>
      <c r="B15" s="2">
        <v>0.74556213017751505</v>
      </c>
      <c r="C15" s="2">
        <v>0.72676262503049505</v>
      </c>
      <c r="D15" s="2">
        <v>0.71832718327183298</v>
      </c>
      <c r="E15" s="2">
        <v>0.70088963693195505</v>
      </c>
      <c r="F15" s="2">
        <v>0.68218915026404203</v>
      </c>
      <c r="G15" s="2">
        <v>0.67321985135459095</v>
      </c>
      <c r="H15" s="2">
        <v>0.664189503019043</v>
      </c>
      <c r="I15" s="2">
        <v>0.65357060318927696</v>
      </c>
      <c r="J15" s="2">
        <v>0.64643861293345795</v>
      </c>
      <c r="K15" s="2">
        <v>0.64086265607264503</v>
      </c>
    </row>
    <row r="16" spans="1:11" x14ac:dyDescent="0.25">
      <c r="A16" s="8" t="s">
        <v>40</v>
      </c>
      <c r="B16" s="2">
        <v>0.25443786982248501</v>
      </c>
      <c r="C16" s="2">
        <v>0.27323737496950501</v>
      </c>
      <c r="D16" s="2">
        <v>0.28167281672816702</v>
      </c>
      <c r="E16" s="2">
        <v>0.299110363068045</v>
      </c>
      <c r="F16" s="2">
        <v>0.31781084973595802</v>
      </c>
      <c r="G16" s="2">
        <v>0.326780148645409</v>
      </c>
      <c r="H16" s="2">
        <v>0.335810496980957</v>
      </c>
      <c r="I16" s="2">
        <v>0.34642939681072299</v>
      </c>
      <c r="J16" s="2">
        <v>0.353561387066542</v>
      </c>
      <c r="K16" s="2">
        <v>0.35913734392735502</v>
      </c>
    </row>
    <row r="17" spans="1:12" x14ac:dyDescent="0.25">
      <c r="A17" s="15"/>
    </row>
    <row r="18" spans="1:12" x14ac:dyDescent="0.25">
      <c r="A18" s="15"/>
    </row>
    <row r="19" spans="1:12" x14ac:dyDescent="0.25">
      <c r="A19" s="15"/>
      <c r="B19" s="21" t="s">
        <v>30</v>
      </c>
      <c r="C19" s="21"/>
      <c r="D19" s="21"/>
      <c r="E19" s="21"/>
      <c r="F19" s="21"/>
      <c r="G19" s="21"/>
      <c r="H19" s="21"/>
      <c r="I19" s="21"/>
      <c r="J19" s="21"/>
      <c r="K19" s="6" t="s">
        <v>31</v>
      </c>
      <c r="L19" s="6" t="s">
        <v>32</v>
      </c>
    </row>
    <row r="20" spans="1:12" x14ac:dyDescent="0.25">
      <c r="A20" s="9" t="s">
        <v>33</v>
      </c>
      <c r="B20" s="4" t="s">
        <v>14</v>
      </c>
      <c r="C20" s="4" t="s">
        <v>15</v>
      </c>
      <c r="D20" s="4" t="s">
        <v>16</v>
      </c>
      <c r="E20" s="4" t="s">
        <v>17</v>
      </c>
      <c r="F20" s="4" t="s">
        <v>18</v>
      </c>
      <c r="G20" s="4" t="s">
        <v>19</v>
      </c>
      <c r="H20" s="4" t="s">
        <v>20</v>
      </c>
      <c r="I20" s="4" t="s">
        <v>21</v>
      </c>
      <c r="J20" s="4" t="s">
        <v>22</v>
      </c>
      <c r="K20" s="4" t="s">
        <v>23</v>
      </c>
      <c r="L20" s="4" t="s">
        <v>24</v>
      </c>
    </row>
    <row r="21" spans="1:12" x14ac:dyDescent="0.25">
      <c r="A21" s="8" t="s">
        <v>39</v>
      </c>
      <c r="B21" s="2">
        <v>-9.0659340659340698E-2</v>
      </c>
      <c r="C21" s="2">
        <v>-1.9805303793219198E-2</v>
      </c>
      <c r="D21" s="2">
        <v>-1.71232876712329E-3</v>
      </c>
      <c r="E21" s="2">
        <v>-2.5042881646655201E-2</v>
      </c>
      <c r="F21" s="2">
        <v>-1.1963406052076001E-2</v>
      </c>
      <c r="G21" s="2">
        <v>1.85185185185185E-2</v>
      </c>
      <c r="H21" s="2">
        <v>-1.1188811188811199E-2</v>
      </c>
      <c r="I21" s="2">
        <v>-2.4398868458274402E-2</v>
      </c>
      <c r="J21" s="2">
        <v>2.31968104385647E-2</v>
      </c>
      <c r="K21" s="3">
        <v>5.3418803418803402E-3</v>
      </c>
      <c r="L21" s="3">
        <v>-0.13827838827838801</v>
      </c>
    </row>
    <row r="22" spans="1:12" x14ac:dyDescent="0.25">
      <c r="A22" s="8" t="s">
        <v>40</v>
      </c>
      <c r="B22" s="2">
        <v>1.78890876565295E-3</v>
      </c>
      <c r="C22" s="2">
        <v>2.23214285714286E-2</v>
      </c>
      <c r="D22" s="2">
        <v>8.6462882096069907E-2</v>
      </c>
      <c r="E22" s="2">
        <v>6.4308681672025705E-2</v>
      </c>
      <c r="F22" s="2">
        <v>2.94561933534743E-2</v>
      </c>
      <c r="G22" s="2">
        <v>6.0895084372707298E-2</v>
      </c>
      <c r="H22" s="2">
        <v>3.6652835408022097E-2</v>
      </c>
      <c r="I22" s="2">
        <v>6.6711140760507001E-3</v>
      </c>
      <c r="J22" s="2">
        <v>4.8376408217362499E-2</v>
      </c>
      <c r="K22" s="3">
        <v>0.16067498165810701</v>
      </c>
      <c r="L22" s="3">
        <v>0.41502683363148501</v>
      </c>
    </row>
    <row r="23" spans="1:12" x14ac:dyDescent="0.25">
      <c r="A23" s="11" t="s">
        <v>13</v>
      </c>
      <c r="B23" s="3">
        <v>-6.7137005006827497E-2</v>
      </c>
      <c r="C23" s="3">
        <v>-8.2947060258599693E-3</v>
      </c>
      <c r="D23" s="3">
        <v>2.3124231242312401E-2</v>
      </c>
      <c r="E23" s="3">
        <v>1.68309689829286E-3</v>
      </c>
      <c r="F23" s="3">
        <v>1.2001920307249201E-3</v>
      </c>
      <c r="G23" s="3">
        <v>3.2366339007432299E-2</v>
      </c>
      <c r="H23" s="3">
        <v>4.8769159312587098E-3</v>
      </c>
      <c r="I23" s="3">
        <v>-1.36353131499884E-2</v>
      </c>
      <c r="J23" s="3">
        <v>3.2099343955014098E-2</v>
      </c>
      <c r="K23" s="3">
        <v>5.6101654279549301E-2</v>
      </c>
      <c r="L23" s="3">
        <v>2.5034137460172999E-3</v>
      </c>
    </row>
    <row r="24" spans="1:12" x14ac:dyDescent="0.25">
      <c r="A24" s="15"/>
    </row>
    <row r="25" spans="1:12" x14ac:dyDescent="0.25">
      <c r="A25" s="13" t="s">
        <v>34</v>
      </c>
    </row>
    <row r="26" spans="1:12" x14ac:dyDescent="0.25">
      <c r="A26" s="14" t="s">
        <v>35</v>
      </c>
    </row>
    <row r="27" spans="1:12" x14ac:dyDescent="0.25">
      <c r="A27" s="14" t="s">
        <v>36</v>
      </c>
    </row>
    <row r="28" spans="1:12" x14ac:dyDescent="0.25">
      <c r="A28" s="14" t="s">
        <v>37</v>
      </c>
    </row>
    <row r="29" spans="1:12" x14ac:dyDescent="0.25">
      <c r="A29" s="14" t="s">
        <v>38</v>
      </c>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120</v>
      </c>
    </row>
    <row r="2" spans="1:11" ht="15" x14ac:dyDescent="0.25">
      <c r="A2" s="12" t="s">
        <v>26</v>
      </c>
    </row>
    <row r="3" spans="1:11" ht="15" x14ac:dyDescent="0.25">
      <c r="A3" s="12" t="s">
        <v>121</v>
      </c>
    </row>
    <row r="4" spans="1:11" x14ac:dyDescent="0.25">
      <c r="A4" s="15"/>
    </row>
    <row r="5" spans="1:11" x14ac:dyDescent="0.25">
      <c r="A5" s="17" t="str">
        <f>HYPERLINK("#'Table of contents'!A11",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103</v>
      </c>
      <c r="B8" s="1">
        <v>2899</v>
      </c>
      <c r="C8" s="1">
        <v>2681</v>
      </c>
      <c r="D8" s="1">
        <v>2673</v>
      </c>
      <c r="E8" s="1">
        <v>2670</v>
      </c>
      <c r="F8" s="1">
        <v>2694</v>
      </c>
      <c r="G8" s="1">
        <v>2698</v>
      </c>
      <c r="H8" s="1">
        <v>2755</v>
      </c>
      <c r="I8" s="1">
        <v>2808</v>
      </c>
      <c r="J8" s="1">
        <v>2871</v>
      </c>
      <c r="K8" s="1">
        <v>2952</v>
      </c>
    </row>
    <row r="9" spans="1:11" x14ac:dyDescent="0.25">
      <c r="A9" s="16" t="s">
        <v>104</v>
      </c>
      <c r="B9" s="1">
        <v>8512</v>
      </c>
      <c r="C9" s="1">
        <v>8402</v>
      </c>
      <c r="D9" s="1">
        <v>8261</v>
      </c>
      <c r="E9" s="1">
        <v>8326</v>
      </c>
      <c r="F9" s="1">
        <v>8013</v>
      </c>
      <c r="G9" s="1">
        <v>7828</v>
      </c>
      <c r="H9" s="1">
        <v>8189</v>
      </c>
      <c r="I9" s="1">
        <v>6822</v>
      </c>
      <c r="J9" s="1">
        <v>5417</v>
      </c>
      <c r="K9" s="1">
        <v>5633</v>
      </c>
    </row>
    <row r="10" spans="1:11" x14ac:dyDescent="0.25">
      <c r="A10" s="16" t="s">
        <v>105</v>
      </c>
      <c r="B10" s="1">
        <v>565</v>
      </c>
      <c r="C10" s="1">
        <v>504</v>
      </c>
      <c r="D10" s="1">
        <v>930</v>
      </c>
      <c r="E10" s="1">
        <v>1111</v>
      </c>
      <c r="F10" s="1">
        <v>1405</v>
      </c>
      <c r="G10" s="1">
        <v>1527</v>
      </c>
      <c r="H10" s="1">
        <v>1599</v>
      </c>
      <c r="I10" s="1">
        <v>1749</v>
      </c>
      <c r="J10" s="1">
        <v>1874</v>
      </c>
      <c r="K10" s="1">
        <v>1812</v>
      </c>
    </row>
    <row r="11" spans="1:11" x14ac:dyDescent="0.25">
      <c r="A11" s="16" t="s">
        <v>106</v>
      </c>
      <c r="B11" s="1">
        <v>15049</v>
      </c>
      <c r="C11" s="1">
        <v>15395</v>
      </c>
      <c r="D11" s="1">
        <v>15469</v>
      </c>
      <c r="E11" s="1">
        <v>15377</v>
      </c>
      <c r="F11" s="1">
        <v>15104</v>
      </c>
      <c r="G11" s="1">
        <v>14793</v>
      </c>
      <c r="H11" s="1">
        <v>14880</v>
      </c>
      <c r="I11" s="1">
        <v>15188</v>
      </c>
      <c r="J11" s="1">
        <v>15454</v>
      </c>
      <c r="K11" s="1">
        <v>15647</v>
      </c>
    </row>
    <row r="12" spans="1:11" x14ac:dyDescent="0.25">
      <c r="A12" s="16" t="s">
        <v>107</v>
      </c>
      <c r="B12" s="1">
        <v>10617</v>
      </c>
      <c r="C12" s="1">
        <v>10746</v>
      </c>
      <c r="D12" s="1">
        <v>10738</v>
      </c>
      <c r="E12" s="1">
        <v>10833</v>
      </c>
      <c r="F12" s="1">
        <v>10944</v>
      </c>
      <c r="G12" s="1">
        <v>11295</v>
      </c>
      <c r="H12" s="1">
        <v>12049</v>
      </c>
      <c r="I12" s="1">
        <v>12902</v>
      </c>
      <c r="J12" s="1">
        <v>13905</v>
      </c>
      <c r="K12" s="1">
        <v>15090</v>
      </c>
    </row>
    <row r="13" spans="1:11" x14ac:dyDescent="0.25">
      <c r="A13" s="16" t="s">
        <v>108</v>
      </c>
      <c r="B13" s="1">
        <v>116</v>
      </c>
      <c r="C13" s="1">
        <v>140</v>
      </c>
      <c r="D13" s="1">
        <v>153</v>
      </c>
      <c r="E13" s="1">
        <v>204</v>
      </c>
      <c r="F13" s="1">
        <v>190</v>
      </c>
      <c r="G13" s="1">
        <v>233</v>
      </c>
      <c r="H13" s="1">
        <v>321</v>
      </c>
      <c r="I13" s="1">
        <v>312</v>
      </c>
      <c r="J13" s="1">
        <v>477</v>
      </c>
      <c r="K13" s="1">
        <v>516</v>
      </c>
    </row>
    <row r="14" spans="1:11" x14ac:dyDescent="0.25">
      <c r="A14" s="16" t="s">
        <v>109</v>
      </c>
      <c r="B14" s="1">
        <v>6725</v>
      </c>
      <c r="C14" s="1">
        <v>6266</v>
      </c>
      <c r="D14" s="1">
        <v>6422</v>
      </c>
      <c r="E14" s="1">
        <v>6320</v>
      </c>
      <c r="F14" s="1">
        <v>6685</v>
      </c>
      <c r="G14" s="1">
        <v>6756</v>
      </c>
      <c r="H14" s="1">
        <v>7130</v>
      </c>
      <c r="I14" s="1">
        <v>8930</v>
      </c>
      <c r="J14" s="1">
        <v>10668</v>
      </c>
      <c r="K14" s="1">
        <v>11710</v>
      </c>
    </row>
    <row r="15" spans="1:11" x14ac:dyDescent="0.25">
      <c r="A15" s="16" t="s">
        <v>110</v>
      </c>
      <c r="B15" s="1">
        <v>2291</v>
      </c>
      <c r="C15" s="1">
        <v>2095</v>
      </c>
      <c r="D15" s="1">
        <v>2072</v>
      </c>
      <c r="E15" s="1">
        <v>2068</v>
      </c>
      <c r="F15" s="1">
        <v>2109</v>
      </c>
      <c r="G15" s="1">
        <v>2176</v>
      </c>
      <c r="H15" s="1">
        <v>2286</v>
      </c>
      <c r="I15" s="1">
        <v>2397</v>
      </c>
      <c r="J15" s="1">
        <v>2439</v>
      </c>
      <c r="K15" s="1">
        <v>2501</v>
      </c>
    </row>
    <row r="16" spans="1:11" x14ac:dyDescent="0.25">
      <c r="A16" s="16" t="s">
        <v>111</v>
      </c>
      <c r="B16" s="1">
        <v>44</v>
      </c>
      <c r="C16" s="1">
        <v>41</v>
      </c>
      <c r="D16" s="1">
        <v>43</v>
      </c>
      <c r="E16" s="1">
        <v>38</v>
      </c>
      <c r="F16" s="1">
        <v>36</v>
      </c>
      <c r="G16" s="1">
        <v>32</v>
      </c>
      <c r="H16" s="1">
        <v>33</v>
      </c>
      <c r="I16" s="1">
        <v>27</v>
      </c>
      <c r="J16" s="1">
        <v>28</v>
      </c>
      <c r="K16" s="1">
        <v>29</v>
      </c>
    </row>
    <row r="17" spans="1:11" x14ac:dyDescent="0.25">
      <c r="A17" s="16" t="s">
        <v>112</v>
      </c>
      <c r="B17" s="1">
        <v>673</v>
      </c>
      <c r="C17" s="1">
        <v>654</v>
      </c>
      <c r="D17" s="1">
        <v>649</v>
      </c>
      <c r="E17" s="1">
        <v>659</v>
      </c>
      <c r="F17" s="1">
        <v>678</v>
      </c>
      <c r="G17" s="1">
        <v>663</v>
      </c>
      <c r="H17" s="1">
        <v>675</v>
      </c>
      <c r="I17" s="1">
        <v>681</v>
      </c>
      <c r="J17" s="1">
        <v>680</v>
      </c>
      <c r="K17" s="1">
        <v>700</v>
      </c>
    </row>
    <row r="18" spans="1:11" x14ac:dyDescent="0.25">
      <c r="A18" s="16" t="s">
        <v>113</v>
      </c>
      <c r="B18" s="1">
        <v>3644</v>
      </c>
      <c r="C18" s="1">
        <v>3552</v>
      </c>
      <c r="D18" s="1">
        <v>3640</v>
      </c>
      <c r="E18" s="1">
        <v>3667</v>
      </c>
      <c r="F18" s="1">
        <v>3719</v>
      </c>
      <c r="G18" s="1">
        <v>3749</v>
      </c>
      <c r="H18" s="1">
        <v>3870</v>
      </c>
      <c r="I18" s="1">
        <v>3881</v>
      </c>
      <c r="J18" s="1">
        <v>4013</v>
      </c>
      <c r="K18" s="1">
        <v>4088</v>
      </c>
    </row>
    <row r="19" spans="1:11" x14ac:dyDescent="0.25">
      <c r="A19" s="16" t="s">
        <v>114</v>
      </c>
      <c r="B19" s="1">
        <v>761</v>
      </c>
      <c r="C19" s="1">
        <v>761</v>
      </c>
      <c r="D19" s="1">
        <v>756</v>
      </c>
      <c r="E19" s="1">
        <v>726</v>
      </c>
      <c r="F19" s="1">
        <v>703</v>
      </c>
      <c r="G19" s="1">
        <v>699</v>
      </c>
      <c r="H19" s="1">
        <v>671</v>
      </c>
      <c r="I19" s="1">
        <v>711</v>
      </c>
      <c r="J19" s="1">
        <v>755</v>
      </c>
      <c r="K19" s="1">
        <v>807</v>
      </c>
    </row>
    <row r="20" spans="1:11" x14ac:dyDescent="0.25">
      <c r="A20" s="16" t="s">
        <v>115</v>
      </c>
      <c r="B20" s="1">
        <v>1357</v>
      </c>
      <c r="C20" s="1">
        <v>1244</v>
      </c>
      <c r="D20" s="1">
        <v>1204</v>
      </c>
      <c r="E20" s="1">
        <v>1225</v>
      </c>
      <c r="F20" s="1">
        <v>1245</v>
      </c>
      <c r="G20" s="1">
        <v>1225</v>
      </c>
      <c r="H20" s="1">
        <v>1261</v>
      </c>
      <c r="I20" s="1">
        <v>1312</v>
      </c>
      <c r="J20" s="1">
        <v>1371</v>
      </c>
      <c r="K20" s="1">
        <v>1453</v>
      </c>
    </row>
    <row r="21" spans="1:11" x14ac:dyDescent="0.25">
      <c r="A21" s="16" t="s">
        <v>116</v>
      </c>
      <c r="B21" s="1">
        <v>217</v>
      </c>
      <c r="C21" s="1">
        <v>197</v>
      </c>
      <c r="D21" s="1">
        <v>202</v>
      </c>
      <c r="E21" s="1">
        <v>221</v>
      </c>
      <c r="F21" s="1">
        <v>236</v>
      </c>
      <c r="G21" s="1">
        <v>190</v>
      </c>
      <c r="H21" s="1">
        <v>246</v>
      </c>
      <c r="I21" s="1">
        <v>275</v>
      </c>
      <c r="J21" s="1">
        <v>276</v>
      </c>
      <c r="K21" s="1">
        <v>303</v>
      </c>
    </row>
    <row r="22" spans="1:11" x14ac:dyDescent="0.25">
      <c r="A22" s="16" t="s">
        <v>117</v>
      </c>
      <c r="B22" s="1">
        <v>1533</v>
      </c>
      <c r="C22" s="1">
        <v>1550</v>
      </c>
      <c r="D22" s="1">
        <v>1542</v>
      </c>
      <c r="E22" s="1">
        <v>1585</v>
      </c>
      <c r="F22" s="1">
        <v>1696</v>
      </c>
      <c r="G22" s="1">
        <v>1787</v>
      </c>
      <c r="H22" s="1">
        <v>1896</v>
      </c>
      <c r="I22" s="1">
        <v>1983</v>
      </c>
      <c r="J22" s="1">
        <v>2084</v>
      </c>
      <c r="K22" s="1">
        <v>2269</v>
      </c>
    </row>
    <row r="23" spans="1:11" x14ac:dyDescent="0.25">
      <c r="A23" s="16" t="s">
        <v>118</v>
      </c>
      <c r="B23" s="1">
        <v>19</v>
      </c>
      <c r="C23" s="1">
        <v>24</v>
      </c>
      <c r="D23" s="1">
        <v>23</v>
      </c>
      <c r="E23" s="1">
        <v>25</v>
      </c>
      <c r="F23" s="1">
        <v>27</v>
      </c>
      <c r="G23" s="1">
        <v>29</v>
      </c>
      <c r="H23" s="1">
        <v>33</v>
      </c>
      <c r="I23" s="1">
        <v>37</v>
      </c>
      <c r="J23" s="1">
        <v>41</v>
      </c>
      <c r="K23" s="1">
        <v>46</v>
      </c>
    </row>
    <row r="24" spans="1:11" x14ac:dyDescent="0.25">
      <c r="A24" s="16" t="s">
        <v>119</v>
      </c>
      <c r="B24" s="1">
        <v>4394</v>
      </c>
      <c r="C24" s="1">
        <v>4099</v>
      </c>
      <c r="D24" s="1">
        <v>4065</v>
      </c>
      <c r="E24" s="1">
        <v>4159</v>
      </c>
      <c r="F24" s="1">
        <v>4166</v>
      </c>
      <c r="G24" s="1">
        <v>4171</v>
      </c>
      <c r="H24" s="1">
        <v>4306</v>
      </c>
      <c r="I24" s="1">
        <v>4327</v>
      </c>
      <c r="J24" s="1">
        <v>4268</v>
      </c>
      <c r="K24" s="1">
        <v>4405</v>
      </c>
    </row>
    <row r="25" spans="1:11" x14ac:dyDescent="0.25">
      <c r="A25" s="10" t="s">
        <v>13</v>
      </c>
      <c r="B25" s="5">
        <v>59416</v>
      </c>
      <c r="C25" s="5">
        <v>58351</v>
      </c>
      <c r="D25" s="5">
        <v>58842</v>
      </c>
      <c r="E25" s="5">
        <v>59214</v>
      </c>
      <c r="F25" s="5">
        <v>59650</v>
      </c>
      <c r="G25" s="5">
        <v>59851</v>
      </c>
      <c r="H25" s="5">
        <v>62200</v>
      </c>
      <c r="I25" s="5">
        <v>64342</v>
      </c>
      <c r="J25" s="5">
        <v>66621</v>
      </c>
      <c r="K25" s="5">
        <v>69961</v>
      </c>
    </row>
    <row r="26" spans="1:11" x14ac:dyDescent="0.25">
      <c r="A26" s="15"/>
    </row>
    <row r="27" spans="1:11" x14ac:dyDescent="0.25">
      <c r="A27" s="15"/>
    </row>
    <row r="28" spans="1:11" x14ac:dyDescent="0.25">
      <c r="A28" s="15"/>
      <c r="B28" s="21" t="s">
        <v>29</v>
      </c>
      <c r="C28" s="22"/>
      <c r="D28" s="22"/>
      <c r="E28" s="22"/>
      <c r="F28" s="22"/>
      <c r="G28" s="22"/>
      <c r="H28" s="22"/>
      <c r="I28" s="22"/>
      <c r="J28" s="22"/>
      <c r="K28" s="22"/>
    </row>
    <row r="29" spans="1:11" x14ac:dyDescent="0.25">
      <c r="A29" s="9" t="s">
        <v>33</v>
      </c>
      <c r="B29" s="4" t="s">
        <v>0</v>
      </c>
      <c r="C29" s="4" t="s">
        <v>1</v>
      </c>
      <c r="D29" s="4" t="s">
        <v>2</v>
      </c>
      <c r="E29" s="4" t="s">
        <v>3</v>
      </c>
      <c r="F29" s="4" t="s">
        <v>4</v>
      </c>
      <c r="G29" s="4" t="s">
        <v>5</v>
      </c>
      <c r="H29" s="4" t="s">
        <v>6</v>
      </c>
      <c r="I29" s="4" t="s">
        <v>7</v>
      </c>
      <c r="J29" s="4" t="s">
        <v>8</v>
      </c>
      <c r="K29" s="4" t="s">
        <v>9</v>
      </c>
    </row>
    <row r="30" spans="1:11" x14ac:dyDescent="0.25">
      <c r="A30" s="8" t="s">
        <v>103</v>
      </c>
      <c r="B30" s="2">
        <v>4.8791571293927603E-2</v>
      </c>
      <c r="C30" s="2">
        <v>4.5946084900001703E-2</v>
      </c>
      <c r="D30" s="2">
        <v>4.5426736004894497E-2</v>
      </c>
      <c r="E30" s="2">
        <v>4.50906880129699E-2</v>
      </c>
      <c r="F30" s="2">
        <v>4.5163453478625298E-2</v>
      </c>
      <c r="G30" s="2">
        <v>4.5078611886183999E-2</v>
      </c>
      <c r="H30" s="2">
        <v>4.4292604501607699E-2</v>
      </c>
      <c r="I30" s="2">
        <v>4.3641789189021202E-2</v>
      </c>
      <c r="J30" s="2">
        <v>4.3094519746026003E-2</v>
      </c>
      <c r="K30" s="2">
        <v>4.2194937179285602E-2</v>
      </c>
    </row>
    <row r="31" spans="1:11" x14ac:dyDescent="0.25">
      <c r="A31" s="8" t="s">
        <v>104</v>
      </c>
      <c r="B31" s="2">
        <v>0.143261074458058</v>
      </c>
      <c r="C31" s="2">
        <v>0.14399067710921801</v>
      </c>
      <c r="D31" s="2">
        <v>0.14039291662417999</v>
      </c>
      <c r="E31" s="2">
        <v>0.14060863984868399</v>
      </c>
      <c r="F31" s="2">
        <v>0.13433361274098901</v>
      </c>
      <c r="G31" s="2">
        <v>0.13079146547258999</v>
      </c>
      <c r="H31" s="2">
        <v>0.13165594855305501</v>
      </c>
      <c r="I31" s="2">
        <v>0.106027167324609</v>
      </c>
      <c r="J31" s="2">
        <v>8.1310697828012202E-2</v>
      </c>
      <c r="K31" s="2">
        <v>8.0516287645974197E-2</v>
      </c>
    </row>
    <row r="32" spans="1:11" x14ac:dyDescent="0.25">
      <c r="A32" s="8" t="s">
        <v>105</v>
      </c>
      <c r="B32" s="2">
        <v>9.5092231048875698E-3</v>
      </c>
      <c r="C32" s="2">
        <v>8.6373841065277394E-3</v>
      </c>
      <c r="D32" s="2">
        <v>1.58050372183134E-2</v>
      </c>
      <c r="E32" s="2">
        <v>1.8762454824872501E-2</v>
      </c>
      <c r="F32" s="2">
        <v>2.35540653813914E-2</v>
      </c>
      <c r="G32" s="2">
        <v>2.5513358172795798E-2</v>
      </c>
      <c r="H32" s="2">
        <v>2.5707395498392301E-2</v>
      </c>
      <c r="I32" s="2">
        <v>2.7182866556836899E-2</v>
      </c>
      <c r="J32" s="2">
        <v>2.8129268548956001E-2</v>
      </c>
      <c r="K32" s="2">
        <v>2.5900144366146901E-2</v>
      </c>
    </row>
    <row r="33" spans="1:11" x14ac:dyDescent="0.25">
      <c r="A33" s="8" t="s">
        <v>106</v>
      </c>
      <c r="B33" s="2">
        <v>0.253281944257439</v>
      </c>
      <c r="C33" s="2">
        <v>0.263834381587291</v>
      </c>
      <c r="D33" s="2">
        <v>0.26289045239794701</v>
      </c>
      <c r="E33" s="2">
        <v>0.25968520957881602</v>
      </c>
      <c r="F33" s="2">
        <v>0.253210393964795</v>
      </c>
      <c r="G33" s="2">
        <v>0.24716379007869499</v>
      </c>
      <c r="H33" s="2">
        <v>0.23922829581993599</v>
      </c>
      <c r="I33" s="2">
        <v>0.23605110192409301</v>
      </c>
      <c r="J33" s="2">
        <v>0.231968898695606</v>
      </c>
      <c r="K33" s="2">
        <v>0.22365317819928199</v>
      </c>
    </row>
    <row r="34" spans="1:11" x14ac:dyDescent="0.25">
      <c r="A34" s="8" t="s">
        <v>107</v>
      </c>
      <c r="B34" s="2">
        <v>0.178689241955029</v>
      </c>
      <c r="C34" s="2">
        <v>0.18416136827132401</v>
      </c>
      <c r="D34" s="2">
        <v>0.18248869854865599</v>
      </c>
      <c r="E34" s="2">
        <v>0.182946600466106</v>
      </c>
      <c r="F34" s="2">
        <v>0.18347024308466101</v>
      </c>
      <c r="G34" s="2">
        <v>0.18871865131743801</v>
      </c>
      <c r="H34" s="2">
        <v>0.19371382636655901</v>
      </c>
      <c r="I34" s="2">
        <v>0.200522209443287</v>
      </c>
      <c r="J34" s="2">
        <v>0.20871797181068999</v>
      </c>
      <c r="K34" s="2">
        <v>0.215691599605494</v>
      </c>
    </row>
    <row r="35" spans="1:11" x14ac:dyDescent="0.25">
      <c r="A35" s="8" t="s">
        <v>108</v>
      </c>
      <c r="B35" s="2">
        <v>1.9523360710919601E-3</v>
      </c>
      <c r="C35" s="2">
        <v>2.3992733629243702E-3</v>
      </c>
      <c r="D35" s="2">
        <v>2.6001835423677001E-3</v>
      </c>
      <c r="E35" s="2">
        <v>3.4451312189684902E-3</v>
      </c>
      <c r="F35" s="2">
        <v>3.18524727577536E-3</v>
      </c>
      <c r="G35" s="2">
        <v>3.8930009523650399E-3</v>
      </c>
      <c r="H35" s="2">
        <v>5.1607717041800604E-3</v>
      </c>
      <c r="I35" s="2">
        <v>4.84908768766902E-3</v>
      </c>
      <c r="J35" s="2">
        <v>7.1599045346062099E-3</v>
      </c>
      <c r="K35" s="2">
        <v>7.3755377996312203E-3</v>
      </c>
    </row>
    <row r="36" spans="1:11" x14ac:dyDescent="0.25">
      <c r="A36" s="8" t="s">
        <v>109</v>
      </c>
      <c r="B36" s="2">
        <v>0.113185000673219</v>
      </c>
      <c r="C36" s="2">
        <v>0.107384620657744</v>
      </c>
      <c r="D36" s="2">
        <v>0.109139730124741</v>
      </c>
      <c r="E36" s="2">
        <v>0.10673151619549399</v>
      </c>
      <c r="F36" s="2">
        <v>0.112070410729254</v>
      </c>
      <c r="G36" s="2">
        <v>0.112880319459992</v>
      </c>
      <c r="H36" s="2">
        <v>0.11463022508038601</v>
      </c>
      <c r="I36" s="2">
        <v>0.138789593111809</v>
      </c>
      <c r="J36" s="2">
        <v>0.160129688836853</v>
      </c>
      <c r="K36" s="2">
        <v>0.16737896828232901</v>
      </c>
    </row>
    <row r="37" spans="1:11" x14ac:dyDescent="0.25">
      <c r="A37" s="8" t="s">
        <v>110</v>
      </c>
      <c r="B37" s="2">
        <v>3.8558637404066197E-2</v>
      </c>
      <c r="C37" s="2">
        <v>3.5903412109475397E-2</v>
      </c>
      <c r="D37" s="2">
        <v>3.5212943135855303E-2</v>
      </c>
      <c r="E37" s="2">
        <v>3.4924173337386399E-2</v>
      </c>
      <c r="F37" s="2">
        <v>3.5356244761106499E-2</v>
      </c>
      <c r="G37" s="2">
        <v>3.6356953100198798E-2</v>
      </c>
      <c r="H37" s="2">
        <v>3.67524115755627E-2</v>
      </c>
      <c r="I37" s="2">
        <v>3.7254048677380198E-2</v>
      </c>
      <c r="J37" s="2">
        <v>3.6610077903363798E-2</v>
      </c>
      <c r="K37" s="2">
        <v>3.5748488443561398E-2</v>
      </c>
    </row>
    <row r="38" spans="1:11" x14ac:dyDescent="0.25">
      <c r="A38" s="8" t="s">
        <v>111</v>
      </c>
      <c r="B38" s="2">
        <v>7.4054126834522695E-4</v>
      </c>
      <c r="C38" s="2">
        <v>7.0264434199928001E-4</v>
      </c>
      <c r="D38" s="2">
        <v>7.3077053805105201E-4</v>
      </c>
      <c r="E38" s="2">
        <v>6.4174012902354198E-4</v>
      </c>
      <c r="F38" s="2">
        <v>6.0352053646269899E-4</v>
      </c>
      <c r="G38" s="2">
        <v>5.3466107500292398E-4</v>
      </c>
      <c r="H38" s="2">
        <v>5.3054662379421204E-4</v>
      </c>
      <c r="I38" s="2">
        <v>4.1963258835597301E-4</v>
      </c>
      <c r="J38" s="2">
        <v>4.20287897209589E-4</v>
      </c>
      <c r="K38" s="2">
        <v>4.1451665928159999E-4</v>
      </c>
    </row>
    <row r="39" spans="1:11" x14ac:dyDescent="0.25">
      <c r="A39" s="8" t="s">
        <v>112</v>
      </c>
      <c r="B39" s="2">
        <v>1.13269153090077E-2</v>
      </c>
      <c r="C39" s="2">
        <v>1.12080341382324E-2</v>
      </c>
      <c r="D39" s="2">
        <v>1.1029536725468201E-2</v>
      </c>
      <c r="E39" s="2">
        <v>1.11291248691188E-2</v>
      </c>
      <c r="F39" s="2">
        <v>1.1366303436714201E-2</v>
      </c>
      <c r="G39" s="2">
        <v>1.10775091477168E-2</v>
      </c>
      <c r="H39" s="2">
        <v>1.08520900321543E-2</v>
      </c>
      <c r="I39" s="2">
        <v>1.0584066395200599E-2</v>
      </c>
      <c r="J39" s="2">
        <v>1.0206991789375701E-2</v>
      </c>
      <c r="K39" s="2">
        <v>1.00055745343834E-2</v>
      </c>
    </row>
    <row r="40" spans="1:11" x14ac:dyDescent="0.25">
      <c r="A40" s="8" t="s">
        <v>113</v>
      </c>
      <c r="B40" s="2">
        <v>6.1330281405682002E-2</v>
      </c>
      <c r="C40" s="2">
        <v>6.0872992750766901E-2</v>
      </c>
      <c r="D40" s="2">
        <v>6.1860575779205298E-2</v>
      </c>
      <c r="E40" s="2">
        <v>6.1927922450771798E-2</v>
      </c>
      <c r="F40" s="2">
        <v>6.2347024308466101E-2</v>
      </c>
      <c r="G40" s="2">
        <v>6.2638886568311306E-2</v>
      </c>
      <c r="H40" s="2">
        <v>6.2218649517684903E-2</v>
      </c>
      <c r="I40" s="2">
        <v>6.0318299089241897E-2</v>
      </c>
      <c r="J40" s="2">
        <v>6.0236261839359997E-2</v>
      </c>
      <c r="K40" s="2">
        <v>5.8432555280799298E-2</v>
      </c>
    </row>
    <row r="41" spans="1:11" x14ac:dyDescent="0.25">
      <c r="A41" s="8" t="s">
        <v>114</v>
      </c>
      <c r="B41" s="2">
        <v>1.28079978456981E-2</v>
      </c>
      <c r="C41" s="2">
        <v>1.30417644941818E-2</v>
      </c>
      <c r="D41" s="2">
        <v>1.2847965738758E-2</v>
      </c>
      <c r="E41" s="2">
        <v>1.22606140439761E-2</v>
      </c>
      <c r="F41" s="2">
        <v>1.17854149203688E-2</v>
      </c>
      <c r="G41" s="2">
        <v>1.1679002857095101E-2</v>
      </c>
      <c r="H41" s="2">
        <v>1.0787781350482299E-2</v>
      </c>
      <c r="I41" s="2">
        <v>1.10503248267073E-2</v>
      </c>
      <c r="J41" s="2">
        <v>1.13327629426157E-2</v>
      </c>
      <c r="K41" s="2">
        <v>1.15349980703535E-2</v>
      </c>
    </row>
    <row r="42" spans="1:11" x14ac:dyDescent="0.25">
      <c r="A42" s="8" t="s">
        <v>115</v>
      </c>
      <c r="B42" s="2">
        <v>2.28389659351017E-2</v>
      </c>
      <c r="C42" s="2">
        <v>2.1319257596270801E-2</v>
      </c>
      <c r="D42" s="2">
        <v>2.0461575065429501E-2</v>
      </c>
      <c r="E42" s="2">
        <v>2.0687675211943101E-2</v>
      </c>
      <c r="F42" s="2">
        <v>2.08717518860017E-2</v>
      </c>
      <c r="G42" s="2">
        <v>2.04674942774557E-2</v>
      </c>
      <c r="H42" s="2">
        <v>2.02733118971061E-2</v>
      </c>
      <c r="I42" s="2">
        <v>2.03910354045569E-2</v>
      </c>
      <c r="J42" s="2">
        <v>2.0579096681226601E-2</v>
      </c>
      <c r="K42" s="2">
        <v>2.07687139977988E-2</v>
      </c>
    </row>
    <row r="43" spans="1:11" x14ac:dyDescent="0.25">
      <c r="A43" s="8" t="s">
        <v>116</v>
      </c>
      <c r="B43" s="2">
        <v>3.6522148916116898E-3</v>
      </c>
      <c r="C43" s="2">
        <v>3.3761203749721499E-3</v>
      </c>
      <c r="D43" s="2">
        <v>3.4329220624723798E-3</v>
      </c>
      <c r="E43" s="2">
        <v>3.7322254872158601E-3</v>
      </c>
      <c r="F43" s="2">
        <v>3.9564124056999201E-3</v>
      </c>
      <c r="G43" s="2">
        <v>3.1745501328298599E-3</v>
      </c>
      <c r="H43" s="2">
        <v>3.9549839228295797E-3</v>
      </c>
      <c r="I43" s="2">
        <v>4.2740356221441702E-3</v>
      </c>
      <c r="J43" s="2">
        <v>4.1428378439230902E-3</v>
      </c>
      <c r="K43" s="2">
        <v>4.3309844055973998E-3</v>
      </c>
    </row>
    <row r="44" spans="1:11" x14ac:dyDescent="0.25">
      <c r="A44" s="8" t="s">
        <v>117</v>
      </c>
      <c r="B44" s="2">
        <v>2.5801131008482601E-2</v>
      </c>
      <c r="C44" s="2">
        <v>2.65633836609484E-2</v>
      </c>
      <c r="D44" s="2">
        <v>2.62057713877842E-2</v>
      </c>
      <c r="E44" s="2">
        <v>2.6767318539534599E-2</v>
      </c>
      <c r="F44" s="2">
        <v>2.84325230511316E-2</v>
      </c>
      <c r="G44" s="2">
        <v>2.98574794071945E-2</v>
      </c>
      <c r="H44" s="2">
        <v>3.0482315112540199E-2</v>
      </c>
      <c r="I44" s="2">
        <v>3.08196823225887E-2</v>
      </c>
      <c r="J44" s="2">
        <v>3.12814277780279E-2</v>
      </c>
      <c r="K44" s="2">
        <v>3.2432355169308598E-2</v>
      </c>
    </row>
    <row r="45" spans="1:11" x14ac:dyDescent="0.25">
      <c r="A45" s="8" t="s">
        <v>118</v>
      </c>
      <c r="B45" s="2">
        <v>3.1977918405816602E-4</v>
      </c>
      <c r="C45" s="2">
        <v>4.11304005072749E-4</v>
      </c>
      <c r="D45" s="2">
        <v>3.9087726453893501E-4</v>
      </c>
      <c r="E45" s="2">
        <v>4.22197453304962E-4</v>
      </c>
      <c r="F45" s="2">
        <v>4.52640402347024E-4</v>
      </c>
      <c r="G45" s="2">
        <v>4.8453659922140002E-4</v>
      </c>
      <c r="H45" s="2">
        <v>5.3054662379421204E-4</v>
      </c>
      <c r="I45" s="2">
        <v>5.7505206552485198E-4</v>
      </c>
      <c r="J45" s="2">
        <v>6.1542156377118295E-4</v>
      </c>
      <c r="K45" s="2">
        <v>6.5750918368805502E-4</v>
      </c>
    </row>
    <row r="46" spans="1:11" x14ac:dyDescent="0.25">
      <c r="A46" s="8" t="s">
        <v>119</v>
      </c>
      <c r="B46" s="2">
        <v>7.3953143934293794E-2</v>
      </c>
      <c r="C46" s="2">
        <v>7.0247296533049994E-2</v>
      </c>
      <c r="D46" s="2">
        <v>6.9083307841337802E-2</v>
      </c>
      <c r="E46" s="2">
        <v>7.0236768331813401E-2</v>
      </c>
      <c r="F46" s="2">
        <v>6.9840737636211195E-2</v>
      </c>
      <c r="G46" s="2">
        <v>6.9689729494912395E-2</v>
      </c>
      <c r="H46" s="2">
        <v>6.9228295819935698E-2</v>
      </c>
      <c r="I46" s="2">
        <v>6.7250007770973896E-2</v>
      </c>
      <c r="J46" s="2">
        <v>6.4063883760375903E-2</v>
      </c>
      <c r="K46" s="2">
        <v>6.2963651177084398E-2</v>
      </c>
    </row>
    <row r="47" spans="1:11" x14ac:dyDescent="0.25">
      <c r="A47" s="15"/>
    </row>
    <row r="48" spans="1:11" x14ac:dyDescent="0.25">
      <c r="A48" s="15"/>
    </row>
    <row r="49" spans="1:12" x14ac:dyDescent="0.25">
      <c r="A49" s="15"/>
      <c r="B49" s="21" t="s">
        <v>30</v>
      </c>
      <c r="C49" s="21"/>
      <c r="D49" s="21"/>
      <c r="E49" s="21"/>
      <c r="F49" s="21"/>
      <c r="G49" s="21"/>
      <c r="H49" s="21"/>
      <c r="I49" s="21"/>
      <c r="J49" s="21"/>
      <c r="K49" s="6" t="s">
        <v>31</v>
      </c>
      <c r="L49" s="6" t="s">
        <v>32</v>
      </c>
    </row>
    <row r="50" spans="1:12" x14ac:dyDescent="0.25">
      <c r="A50" s="9" t="s">
        <v>33</v>
      </c>
      <c r="B50" s="4" t="s">
        <v>14</v>
      </c>
      <c r="C50" s="4" t="s">
        <v>15</v>
      </c>
      <c r="D50" s="4" t="s">
        <v>16</v>
      </c>
      <c r="E50" s="4" t="s">
        <v>17</v>
      </c>
      <c r="F50" s="4" t="s">
        <v>18</v>
      </c>
      <c r="G50" s="4" t="s">
        <v>19</v>
      </c>
      <c r="H50" s="4" t="s">
        <v>20</v>
      </c>
      <c r="I50" s="4" t="s">
        <v>21</v>
      </c>
      <c r="J50" s="4" t="s">
        <v>22</v>
      </c>
      <c r="K50" s="4" t="s">
        <v>23</v>
      </c>
      <c r="L50" s="4" t="s">
        <v>24</v>
      </c>
    </row>
    <row r="51" spans="1:12" x14ac:dyDescent="0.25">
      <c r="A51" s="8" t="s">
        <v>103</v>
      </c>
      <c r="B51" s="2">
        <v>-7.5198344256640196E-2</v>
      </c>
      <c r="C51" s="2">
        <v>-2.98396120850429E-3</v>
      </c>
      <c r="D51" s="2">
        <v>-1.12233445566779E-3</v>
      </c>
      <c r="E51" s="2">
        <v>8.9887640449438193E-3</v>
      </c>
      <c r="F51" s="2">
        <v>1.4847809948032699E-3</v>
      </c>
      <c r="G51" s="2">
        <v>2.1126760563380299E-2</v>
      </c>
      <c r="H51" s="2">
        <v>1.9237749546279499E-2</v>
      </c>
      <c r="I51" s="2">
        <v>2.2435897435897401E-2</v>
      </c>
      <c r="J51" s="2">
        <v>2.8213166144200601E-2</v>
      </c>
      <c r="K51" s="3">
        <v>9.4143810229799896E-2</v>
      </c>
      <c r="L51" s="3">
        <v>1.8282166264228999E-2</v>
      </c>
    </row>
    <row r="52" spans="1:12" x14ac:dyDescent="0.25">
      <c r="A52" s="8" t="s">
        <v>104</v>
      </c>
      <c r="B52" s="2">
        <v>-1.29229323308271E-2</v>
      </c>
      <c r="C52" s="2">
        <v>-1.6781718638419402E-2</v>
      </c>
      <c r="D52" s="2">
        <v>7.8682968163660601E-3</v>
      </c>
      <c r="E52" s="2">
        <v>-3.7593081912082597E-2</v>
      </c>
      <c r="F52" s="2">
        <v>-2.30874828403844E-2</v>
      </c>
      <c r="G52" s="2">
        <v>4.6116504854368898E-2</v>
      </c>
      <c r="H52" s="2">
        <v>-0.16693124923678099</v>
      </c>
      <c r="I52" s="2">
        <v>-0.20595133391967199</v>
      </c>
      <c r="J52" s="2">
        <v>3.9874469263429899E-2</v>
      </c>
      <c r="K52" s="3">
        <v>-0.28040367910066399</v>
      </c>
      <c r="L52" s="3">
        <v>-0.33822838345864698</v>
      </c>
    </row>
    <row r="53" spans="1:12" x14ac:dyDescent="0.25">
      <c r="A53" s="8" t="s">
        <v>105</v>
      </c>
      <c r="B53" s="2">
        <v>-0.107964601769912</v>
      </c>
      <c r="C53" s="2">
        <v>0.84523809523809501</v>
      </c>
      <c r="D53" s="2">
        <v>0.19462365591397801</v>
      </c>
      <c r="E53" s="2">
        <v>0.26462646264626499</v>
      </c>
      <c r="F53" s="2">
        <v>8.6832740213523094E-2</v>
      </c>
      <c r="G53" s="2">
        <v>4.7151277013752498E-2</v>
      </c>
      <c r="H53" s="2">
        <v>9.3808630393996201E-2</v>
      </c>
      <c r="I53" s="2">
        <v>7.1469411092052598E-2</v>
      </c>
      <c r="J53" s="2">
        <v>-3.30843116328709E-2</v>
      </c>
      <c r="K53" s="3">
        <v>0.18664047151277</v>
      </c>
      <c r="L53" s="3">
        <v>2.2070796460177</v>
      </c>
    </row>
    <row r="54" spans="1:12" x14ac:dyDescent="0.25">
      <c r="A54" s="8" t="s">
        <v>106</v>
      </c>
      <c r="B54" s="2">
        <v>2.2991560901056501E-2</v>
      </c>
      <c r="C54" s="2">
        <v>4.80675544007795E-3</v>
      </c>
      <c r="D54" s="2">
        <v>-5.9473786282241902E-3</v>
      </c>
      <c r="E54" s="2">
        <v>-1.7753788125121898E-2</v>
      </c>
      <c r="F54" s="2">
        <v>-2.0590572033898299E-2</v>
      </c>
      <c r="G54" s="2">
        <v>5.8811600081119502E-3</v>
      </c>
      <c r="H54" s="2">
        <v>2.0698924731182799E-2</v>
      </c>
      <c r="I54" s="2">
        <v>1.7513826705293702E-2</v>
      </c>
      <c r="J54" s="2">
        <v>1.2488676070920199E-2</v>
      </c>
      <c r="K54" s="3">
        <v>5.7730007435949401E-2</v>
      </c>
      <c r="L54" s="3">
        <v>3.9736859591999497E-2</v>
      </c>
    </row>
    <row r="55" spans="1:12" x14ac:dyDescent="0.25">
      <c r="A55" s="8" t="s">
        <v>107</v>
      </c>
      <c r="B55" s="2">
        <v>1.2150324950551E-2</v>
      </c>
      <c r="C55" s="2">
        <v>-7.4446305602084498E-4</v>
      </c>
      <c r="D55" s="2">
        <v>8.8470851182715603E-3</v>
      </c>
      <c r="E55" s="2">
        <v>1.0246469122126799E-2</v>
      </c>
      <c r="F55" s="2">
        <v>3.2072368421052599E-2</v>
      </c>
      <c r="G55" s="2">
        <v>6.6755201416555998E-2</v>
      </c>
      <c r="H55" s="2">
        <v>7.0794256784795395E-2</v>
      </c>
      <c r="I55" s="2">
        <v>7.7739885289102501E-2</v>
      </c>
      <c r="J55" s="2">
        <v>8.5221143473570696E-2</v>
      </c>
      <c r="K55" s="3">
        <v>0.33598937583001298</v>
      </c>
      <c r="L55" s="3">
        <v>0.42130545351794302</v>
      </c>
    </row>
    <row r="56" spans="1:12" x14ac:dyDescent="0.25">
      <c r="A56" s="8" t="s">
        <v>108</v>
      </c>
      <c r="B56" s="2">
        <v>0.20689655172413801</v>
      </c>
      <c r="C56" s="2">
        <v>9.2857142857142902E-2</v>
      </c>
      <c r="D56" s="2">
        <v>0.33333333333333298</v>
      </c>
      <c r="E56" s="2">
        <v>-6.8627450980392204E-2</v>
      </c>
      <c r="F56" s="2">
        <v>0.226315789473684</v>
      </c>
      <c r="G56" s="2">
        <v>0.37768240343347598</v>
      </c>
      <c r="H56" s="2">
        <v>-2.80373831775701E-2</v>
      </c>
      <c r="I56" s="2">
        <v>0.52884615384615397</v>
      </c>
      <c r="J56" s="2">
        <v>8.17610062893082E-2</v>
      </c>
      <c r="K56" s="3">
        <v>1.2145922746781099</v>
      </c>
      <c r="L56" s="3">
        <v>3.4482758620689702</v>
      </c>
    </row>
    <row r="57" spans="1:12" x14ac:dyDescent="0.25">
      <c r="A57" s="8" t="s">
        <v>109</v>
      </c>
      <c r="B57" s="2">
        <v>-6.8252788104089204E-2</v>
      </c>
      <c r="C57" s="2">
        <v>2.4896265560166001E-2</v>
      </c>
      <c r="D57" s="2">
        <v>-1.5882902522578599E-2</v>
      </c>
      <c r="E57" s="2">
        <v>5.7753164556962E-2</v>
      </c>
      <c r="F57" s="2">
        <v>1.0620792819745701E-2</v>
      </c>
      <c r="G57" s="2">
        <v>5.5358200118413303E-2</v>
      </c>
      <c r="H57" s="2">
        <v>0.25245441795231399</v>
      </c>
      <c r="I57" s="2">
        <v>0.19462486002239601</v>
      </c>
      <c r="J57" s="2">
        <v>9.7675290588676397E-2</v>
      </c>
      <c r="K57" s="3">
        <v>0.73327412670219105</v>
      </c>
      <c r="L57" s="3">
        <v>0.74126394052044597</v>
      </c>
    </row>
    <row r="58" spans="1:12" x14ac:dyDescent="0.25">
      <c r="A58" s="8" t="s">
        <v>110</v>
      </c>
      <c r="B58" s="2">
        <v>-8.5552160628546495E-2</v>
      </c>
      <c r="C58" s="2">
        <v>-1.09785202863962E-2</v>
      </c>
      <c r="D58" s="2">
        <v>-1.9305019305019299E-3</v>
      </c>
      <c r="E58" s="2">
        <v>1.9825918762089001E-2</v>
      </c>
      <c r="F58" s="2">
        <v>3.1768610715979098E-2</v>
      </c>
      <c r="G58" s="2">
        <v>5.0551470588235302E-2</v>
      </c>
      <c r="H58" s="2">
        <v>4.8556430446194197E-2</v>
      </c>
      <c r="I58" s="2">
        <v>1.7521902377972499E-2</v>
      </c>
      <c r="J58" s="2">
        <v>2.5420254202542E-2</v>
      </c>
      <c r="K58" s="3">
        <v>0.14935661764705899</v>
      </c>
      <c r="L58" s="3">
        <v>9.16630292448712E-2</v>
      </c>
    </row>
    <row r="59" spans="1:12" x14ac:dyDescent="0.25">
      <c r="A59" s="8" t="s">
        <v>111</v>
      </c>
      <c r="B59" s="2">
        <v>-6.8181818181818205E-2</v>
      </c>
      <c r="C59" s="2">
        <v>4.8780487804878099E-2</v>
      </c>
      <c r="D59" s="2">
        <v>-0.116279069767442</v>
      </c>
      <c r="E59" s="2">
        <v>-5.2631578947368397E-2</v>
      </c>
      <c r="F59" s="2">
        <v>-0.11111111111111099</v>
      </c>
      <c r="G59" s="2">
        <v>3.125E-2</v>
      </c>
      <c r="H59" s="2">
        <v>-0.18181818181818199</v>
      </c>
      <c r="I59" s="2">
        <v>3.7037037037037E-2</v>
      </c>
      <c r="J59" s="2">
        <v>3.5714285714285698E-2</v>
      </c>
      <c r="K59" s="3">
        <v>-9.375E-2</v>
      </c>
      <c r="L59" s="3">
        <v>-0.34090909090909099</v>
      </c>
    </row>
    <row r="60" spans="1:12" x14ac:dyDescent="0.25">
      <c r="A60" s="8" t="s">
        <v>112</v>
      </c>
      <c r="B60" s="2">
        <v>-2.82317979197623E-2</v>
      </c>
      <c r="C60" s="2">
        <v>-7.6452599388379203E-3</v>
      </c>
      <c r="D60" s="2">
        <v>1.5408320493066299E-2</v>
      </c>
      <c r="E60" s="2">
        <v>2.8831562974203299E-2</v>
      </c>
      <c r="F60" s="2">
        <v>-2.21238938053097E-2</v>
      </c>
      <c r="G60" s="2">
        <v>1.8099547511312201E-2</v>
      </c>
      <c r="H60" s="2">
        <v>8.8888888888888906E-3</v>
      </c>
      <c r="I60" s="2">
        <v>-1.46842878120411E-3</v>
      </c>
      <c r="J60" s="2">
        <v>2.9411764705882401E-2</v>
      </c>
      <c r="K60" s="3">
        <v>5.5806938159879298E-2</v>
      </c>
      <c r="L60" s="3">
        <v>4.0118870728083199E-2</v>
      </c>
    </row>
    <row r="61" spans="1:12" x14ac:dyDescent="0.25">
      <c r="A61" s="8" t="s">
        <v>113</v>
      </c>
      <c r="B61" s="2">
        <v>-2.52469813391877E-2</v>
      </c>
      <c r="C61" s="2">
        <v>2.4774774774774799E-2</v>
      </c>
      <c r="D61" s="2">
        <v>7.4175824175824199E-3</v>
      </c>
      <c r="E61" s="2">
        <v>1.41805290428143E-2</v>
      </c>
      <c r="F61" s="2">
        <v>8.0666845926324303E-3</v>
      </c>
      <c r="G61" s="2">
        <v>3.22752734062417E-2</v>
      </c>
      <c r="H61" s="2">
        <v>2.8423772609819098E-3</v>
      </c>
      <c r="I61" s="2">
        <v>3.4011852615305302E-2</v>
      </c>
      <c r="J61" s="2">
        <v>1.86892599053077E-2</v>
      </c>
      <c r="K61" s="3">
        <v>9.0424113096825798E-2</v>
      </c>
      <c r="L61" s="3">
        <v>0.121844127332602</v>
      </c>
    </row>
    <row r="62" spans="1:12" x14ac:dyDescent="0.25">
      <c r="A62" s="8" t="s">
        <v>114</v>
      </c>
      <c r="B62" s="2">
        <v>0</v>
      </c>
      <c r="C62" s="2">
        <v>-6.5703022339027601E-3</v>
      </c>
      <c r="D62" s="2">
        <v>-3.9682539682539701E-2</v>
      </c>
      <c r="E62" s="2">
        <v>-3.1680440771349898E-2</v>
      </c>
      <c r="F62" s="2">
        <v>-5.6899004267425297E-3</v>
      </c>
      <c r="G62" s="2">
        <v>-4.0057224606580802E-2</v>
      </c>
      <c r="H62" s="2">
        <v>5.9612518628912099E-2</v>
      </c>
      <c r="I62" s="2">
        <v>6.1884669479606198E-2</v>
      </c>
      <c r="J62" s="2">
        <v>6.8874172185430502E-2</v>
      </c>
      <c r="K62" s="3">
        <v>0.15450643776824</v>
      </c>
      <c r="L62" s="3">
        <v>6.0446780551905402E-2</v>
      </c>
    </row>
    <row r="63" spans="1:12" x14ac:dyDescent="0.25">
      <c r="A63" s="8" t="s">
        <v>115</v>
      </c>
      <c r="B63" s="2">
        <v>-8.3271923360353703E-2</v>
      </c>
      <c r="C63" s="2">
        <v>-3.2154340836012901E-2</v>
      </c>
      <c r="D63" s="2">
        <v>1.74418604651163E-2</v>
      </c>
      <c r="E63" s="2">
        <v>1.6326530612244899E-2</v>
      </c>
      <c r="F63" s="2">
        <v>-1.60642570281124E-2</v>
      </c>
      <c r="G63" s="2">
        <v>2.9387755102040801E-2</v>
      </c>
      <c r="H63" s="2">
        <v>4.0444091990483703E-2</v>
      </c>
      <c r="I63" s="2">
        <v>4.4969512195121901E-2</v>
      </c>
      <c r="J63" s="2">
        <v>5.9810357403355198E-2</v>
      </c>
      <c r="K63" s="3">
        <v>0.18612244897959199</v>
      </c>
      <c r="L63" s="3">
        <v>7.0744288872512898E-2</v>
      </c>
    </row>
    <row r="64" spans="1:12" x14ac:dyDescent="0.25">
      <c r="A64" s="8" t="s">
        <v>116</v>
      </c>
      <c r="B64" s="2">
        <v>-9.2165898617511496E-2</v>
      </c>
      <c r="C64" s="2">
        <v>2.5380710659898501E-2</v>
      </c>
      <c r="D64" s="2">
        <v>9.4059405940594101E-2</v>
      </c>
      <c r="E64" s="2">
        <v>6.7873303167420795E-2</v>
      </c>
      <c r="F64" s="2">
        <v>-0.194915254237288</v>
      </c>
      <c r="G64" s="2">
        <v>0.29473684210526302</v>
      </c>
      <c r="H64" s="2">
        <v>0.117886178861789</v>
      </c>
      <c r="I64" s="2">
        <v>3.6363636363636398E-3</v>
      </c>
      <c r="J64" s="2">
        <v>9.7826086956521702E-2</v>
      </c>
      <c r="K64" s="3">
        <v>0.59473684210526301</v>
      </c>
      <c r="L64" s="3">
        <v>0.39631336405529999</v>
      </c>
    </row>
    <row r="65" spans="1:12" x14ac:dyDescent="0.25">
      <c r="A65" s="8" t="s">
        <v>117</v>
      </c>
      <c r="B65" s="2">
        <v>1.1089367253750799E-2</v>
      </c>
      <c r="C65" s="2">
        <v>-5.1612903225806504E-3</v>
      </c>
      <c r="D65" s="2">
        <v>2.7885862516212698E-2</v>
      </c>
      <c r="E65" s="2">
        <v>7.0031545741324905E-2</v>
      </c>
      <c r="F65" s="2">
        <v>5.3655660377358499E-2</v>
      </c>
      <c r="G65" s="2">
        <v>6.09960828203693E-2</v>
      </c>
      <c r="H65" s="2">
        <v>4.5886075949367097E-2</v>
      </c>
      <c r="I65" s="2">
        <v>5.0932929904185603E-2</v>
      </c>
      <c r="J65" s="2">
        <v>8.8771593090211098E-2</v>
      </c>
      <c r="K65" s="3">
        <v>0.26972579742585301</v>
      </c>
      <c r="L65" s="3">
        <v>0.480104370515329</v>
      </c>
    </row>
    <row r="66" spans="1:12" x14ac:dyDescent="0.25">
      <c r="A66" s="8" t="s">
        <v>118</v>
      </c>
      <c r="B66" s="2">
        <v>0.26315789473684198</v>
      </c>
      <c r="C66" s="2">
        <v>-4.1666666666666699E-2</v>
      </c>
      <c r="D66" s="2">
        <v>8.6956521739130405E-2</v>
      </c>
      <c r="E66" s="2">
        <v>0.08</v>
      </c>
      <c r="F66" s="2">
        <v>7.4074074074074098E-2</v>
      </c>
      <c r="G66" s="2">
        <v>0.13793103448275901</v>
      </c>
      <c r="H66" s="2">
        <v>0.12121212121212099</v>
      </c>
      <c r="I66" s="2">
        <v>0.108108108108108</v>
      </c>
      <c r="J66" s="2">
        <v>0.12195121951219499</v>
      </c>
      <c r="K66" s="3">
        <v>0.58620689655172398</v>
      </c>
      <c r="L66" s="3">
        <v>1.42105263157895</v>
      </c>
    </row>
    <row r="67" spans="1:12" x14ac:dyDescent="0.25">
      <c r="A67" s="8" t="s">
        <v>119</v>
      </c>
      <c r="B67" s="2">
        <v>-6.7137005006827497E-2</v>
      </c>
      <c r="C67" s="2">
        <v>-8.2947060258599693E-3</v>
      </c>
      <c r="D67" s="2">
        <v>2.3124231242312401E-2</v>
      </c>
      <c r="E67" s="2">
        <v>1.68309689829286E-3</v>
      </c>
      <c r="F67" s="2">
        <v>1.2001920307249201E-3</v>
      </c>
      <c r="G67" s="2">
        <v>3.2366339007432299E-2</v>
      </c>
      <c r="H67" s="2">
        <v>4.8769159312587098E-3</v>
      </c>
      <c r="I67" s="2">
        <v>-1.36353131499884E-2</v>
      </c>
      <c r="J67" s="2">
        <v>3.2099343955014098E-2</v>
      </c>
      <c r="K67" s="3">
        <v>5.6101654279549301E-2</v>
      </c>
      <c r="L67" s="3">
        <v>2.5034137460172999E-3</v>
      </c>
    </row>
    <row r="68" spans="1:12" x14ac:dyDescent="0.25">
      <c r="A68" s="11" t="s">
        <v>13</v>
      </c>
      <c r="B68" s="3">
        <v>-1.79244647906288E-2</v>
      </c>
      <c r="C68" s="3">
        <v>8.4145944371133308E-3</v>
      </c>
      <c r="D68" s="3">
        <v>6.3220148873253798E-3</v>
      </c>
      <c r="E68" s="3">
        <v>7.3631235856385299E-3</v>
      </c>
      <c r="F68" s="3">
        <v>3.3696563285834E-3</v>
      </c>
      <c r="G68" s="3">
        <v>3.9247464536933403E-2</v>
      </c>
      <c r="H68" s="3">
        <v>3.4437299035369802E-2</v>
      </c>
      <c r="I68" s="3">
        <v>3.5420098846787498E-2</v>
      </c>
      <c r="J68" s="3">
        <v>5.0134342024286599E-2</v>
      </c>
      <c r="K68" s="3">
        <v>0.168919483383736</v>
      </c>
      <c r="L68" s="3">
        <v>0.177477447152282</v>
      </c>
    </row>
    <row r="69" spans="1:12" x14ac:dyDescent="0.25">
      <c r="A69" s="15"/>
    </row>
    <row r="70" spans="1:12" x14ac:dyDescent="0.25">
      <c r="A70" s="13" t="s">
        <v>34</v>
      </c>
    </row>
    <row r="71" spans="1:12" x14ac:dyDescent="0.25">
      <c r="A71" s="14" t="s">
        <v>35</v>
      </c>
    </row>
    <row r="72" spans="1:12" x14ac:dyDescent="0.25">
      <c r="A72" s="14" t="s">
        <v>36</v>
      </c>
    </row>
    <row r="73" spans="1:12" x14ac:dyDescent="0.25">
      <c r="A73" s="14" t="s">
        <v>37</v>
      </c>
    </row>
    <row r="74" spans="1:12" x14ac:dyDescent="0.25">
      <c r="A74" s="14" t="s">
        <v>38</v>
      </c>
    </row>
    <row r="75" spans="1:12" x14ac:dyDescent="0.25">
      <c r="A75" s="15"/>
    </row>
    <row r="76" spans="1:12" x14ac:dyDescent="0.25">
      <c r="A76" s="15"/>
    </row>
    <row r="77" spans="1:12" x14ac:dyDescent="0.25">
      <c r="A77" s="15"/>
    </row>
    <row r="78" spans="1:12" x14ac:dyDescent="0.25">
      <c r="A78" s="15"/>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8:K28"/>
    <mergeCell ref="B49:J49"/>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233</v>
      </c>
    </row>
    <row r="2" spans="1:11" ht="15" x14ac:dyDescent="0.25">
      <c r="A2" s="12" t="s">
        <v>231</v>
      </c>
    </row>
    <row r="3" spans="1:11" ht="15" x14ac:dyDescent="0.25">
      <c r="A3" s="12" t="s">
        <v>50</v>
      </c>
    </row>
    <row r="4" spans="1:11" x14ac:dyDescent="0.25">
      <c r="A4" s="15"/>
    </row>
    <row r="5" spans="1:11" x14ac:dyDescent="0.25">
      <c r="A5" s="17" t="str">
        <f>HYPERLINK("#'Table of contents'!A110",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43</v>
      </c>
      <c r="B8" s="1">
        <v>1276</v>
      </c>
      <c r="C8" s="1">
        <v>1150</v>
      </c>
      <c r="D8" s="1">
        <v>1146</v>
      </c>
      <c r="E8" s="1">
        <v>1131</v>
      </c>
      <c r="F8" s="1">
        <v>1123</v>
      </c>
      <c r="G8" s="1">
        <v>1125</v>
      </c>
      <c r="H8" s="1">
        <v>1131</v>
      </c>
      <c r="I8" s="1">
        <v>1113</v>
      </c>
      <c r="J8" s="1">
        <v>1106</v>
      </c>
      <c r="K8" s="1">
        <v>1142</v>
      </c>
    </row>
    <row r="9" spans="1:11" x14ac:dyDescent="0.25">
      <c r="A9" s="16" t="s">
        <v>44</v>
      </c>
      <c r="B9" s="1">
        <v>124</v>
      </c>
      <c r="C9" s="1">
        <v>122</v>
      </c>
      <c r="D9" s="1">
        <v>113</v>
      </c>
      <c r="E9" s="1">
        <v>132</v>
      </c>
      <c r="F9" s="1">
        <v>131</v>
      </c>
      <c r="G9" s="1">
        <v>129</v>
      </c>
      <c r="H9" s="1">
        <v>135</v>
      </c>
      <c r="I9" s="1">
        <v>146</v>
      </c>
      <c r="J9" s="1">
        <v>154</v>
      </c>
      <c r="K9" s="1">
        <v>170</v>
      </c>
    </row>
    <row r="10" spans="1:11" x14ac:dyDescent="0.25">
      <c r="A10" s="16" t="s">
        <v>45</v>
      </c>
      <c r="B10" s="1">
        <v>146</v>
      </c>
      <c r="C10" s="1">
        <v>134</v>
      </c>
      <c r="D10" s="1">
        <v>141</v>
      </c>
      <c r="E10" s="1">
        <v>150</v>
      </c>
      <c r="F10" s="1">
        <v>149</v>
      </c>
      <c r="G10" s="1">
        <v>145</v>
      </c>
      <c r="H10" s="1">
        <v>161</v>
      </c>
      <c r="I10" s="1">
        <v>173</v>
      </c>
      <c r="J10" s="1">
        <v>181</v>
      </c>
      <c r="K10" s="1">
        <v>175</v>
      </c>
    </row>
    <row r="11" spans="1:11" x14ac:dyDescent="0.25">
      <c r="A11" s="16" t="s">
        <v>46</v>
      </c>
      <c r="B11" s="1">
        <v>2337</v>
      </c>
      <c r="C11" s="1">
        <v>2230</v>
      </c>
      <c r="D11" s="1">
        <v>2219</v>
      </c>
      <c r="E11" s="1">
        <v>2309</v>
      </c>
      <c r="F11" s="1">
        <v>2322</v>
      </c>
      <c r="G11" s="1">
        <v>2309</v>
      </c>
      <c r="H11" s="1">
        <v>2378</v>
      </c>
      <c r="I11" s="1">
        <v>2376</v>
      </c>
      <c r="J11" s="1">
        <v>2298</v>
      </c>
      <c r="K11" s="1">
        <v>2368</v>
      </c>
    </row>
    <row r="12" spans="1:11" x14ac:dyDescent="0.25">
      <c r="A12" s="16" t="s">
        <v>47</v>
      </c>
      <c r="B12" s="1">
        <v>192</v>
      </c>
      <c r="C12" s="1">
        <v>198</v>
      </c>
      <c r="D12" s="1">
        <v>203</v>
      </c>
      <c r="E12" s="1">
        <v>217</v>
      </c>
      <c r="F12" s="1">
        <v>229</v>
      </c>
      <c r="G12" s="1">
        <v>241</v>
      </c>
      <c r="H12" s="1">
        <v>268</v>
      </c>
      <c r="I12" s="1">
        <v>279</v>
      </c>
      <c r="J12" s="1">
        <v>290</v>
      </c>
      <c r="K12" s="1">
        <v>302</v>
      </c>
    </row>
    <row r="13" spans="1:11" x14ac:dyDescent="0.25">
      <c r="A13" s="16" t="s">
        <v>48</v>
      </c>
      <c r="B13" s="1">
        <v>319</v>
      </c>
      <c r="C13" s="1">
        <v>265</v>
      </c>
      <c r="D13" s="1">
        <v>243</v>
      </c>
      <c r="E13" s="1">
        <v>220</v>
      </c>
      <c r="F13" s="1">
        <v>212</v>
      </c>
      <c r="G13" s="1">
        <v>222</v>
      </c>
      <c r="H13" s="1">
        <v>233</v>
      </c>
      <c r="I13" s="1">
        <v>240</v>
      </c>
      <c r="J13" s="1">
        <v>239</v>
      </c>
      <c r="K13" s="1">
        <v>248</v>
      </c>
    </row>
    <row r="14" spans="1:11" x14ac:dyDescent="0.25">
      <c r="A14" s="10" t="s">
        <v>13</v>
      </c>
      <c r="B14" s="5">
        <v>4394</v>
      </c>
      <c r="C14" s="5">
        <v>4099</v>
      </c>
      <c r="D14" s="5">
        <v>4065</v>
      </c>
      <c r="E14" s="5">
        <v>4159</v>
      </c>
      <c r="F14" s="5">
        <v>4166</v>
      </c>
      <c r="G14" s="5">
        <v>4171</v>
      </c>
      <c r="H14" s="5">
        <v>4306</v>
      </c>
      <c r="I14" s="5">
        <v>4327</v>
      </c>
      <c r="J14" s="5">
        <v>4268</v>
      </c>
      <c r="K14" s="5">
        <v>4405</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43</v>
      </c>
      <c r="B19" s="2">
        <v>0.29039599453800602</v>
      </c>
      <c r="C19" s="2">
        <v>0.28055623322761603</v>
      </c>
      <c r="D19" s="2">
        <v>0.281918819188192</v>
      </c>
      <c r="E19" s="2">
        <v>0.27194037028131801</v>
      </c>
      <c r="F19" s="2">
        <v>0.26956313010081601</v>
      </c>
      <c r="G19" s="2">
        <v>0.26971949172860199</v>
      </c>
      <c r="H19" s="2">
        <v>0.262656758012076</v>
      </c>
      <c r="I19" s="2">
        <v>0.257222093829443</v>
      </c>
      <c r="J19" s="2">
        <v>0.25913776944704803</v>
      </c>
      <c r="K19" s="2">
        <v>0.25925085130533498</v>
      </c>
    </row>
    <row r="20" spans="1:12" x14ac:dyDescent="0.25">
      <c r="A20" s="8" t="s">
        <v>44</v>
      </c>
      <c r="B20" s="2">
        <v>2.8220300409649499E-2</v>
      </c>
      <c r="C20" s="2">
        <v>2.97633569163211E-2</v>
      </c>
      <c r="D20" s="2">
        <v>2.7798277982779802E-2</v>
      </c>
      <c r="E20" s="2">
        <v>3.1738398653522501E-2</v>
      </c>
      <c r="F20" s="2">
        <v>3.1445031204992799E-2</v>
      </c>
      <c r="G20" s="2">
        <v>3.09278350515464E-2</v>
      </c>
      <c r="H20" s="2">
        <v>3.1351602415234603E-2</v>
      </c>
      <c r="I20" s="2">
        <v>3.3741622371157798E-2</v>
      </c>
      <c r="J20" s="2">
        <v>3.60824742268041E-2</v>
      </c>
      <c r="K20" s="2">
        <v>3.8592508513053299E-2</v>
      </c>
    </row>
    <row r="21" spans="1:12" x14ac:dyDescent="0.25">
      <c r="A21" s="8" t="s">
        <v>45</v>
      </c>
      <c r="B21" s="2">
        <v>3.3227127901684098E-2</v>
      </c>
      <c r="C21" s="2">
        <v>3.2690900219565701E-2</v>
      </c>
      <c r="D21" s="2">
        <v>3.4686346863468602E-2</v>
      </c>
      <c r="E21" s="2">
        <v>3.60663621062755E-2</v>
      </c>
      <c r="F21" s="2">
        <v>3.5765722515602498E-2</v>
      </c>
      <c r="G21" s="2">
        <v>3.4763845600575403E-2</v>
      </c>
      <c r="H21" s="2">
        <v>3.7389688806316802E-2</v>
      </c>
      <c r="I21" s="2">
        <v>3.9981511439796599E-2</v>
      </c>
      <c r="J21" s="2">
        <v>4.2408622305529498E-2</v>
      </c>
      <c r="K21" s="2">
        <v>3.9727582292848999E-2</v>
      </c>
    </row>
    <row r="22" spans="1:12" x14ac:dyDescent="0.25">
      <c r="A22" s="8" t="s">
        <v>46</v>
      </c>
      <c r="B22" s="2">
        <v>0.53186162949476601</v>
      </c>
      <c r="C22" s="2">
        <v>0.54403513051963903</v>
      </c>
      <c r="D22" s="2">
        <v>0.54587945879458799</v>
      </c>
      <c r="E22" s="2">
        <v>0.55518153402260195</v>
      </c>
      <c r="F22" s="2">
        <v>0.55736917906865102</v>
      </c>
      <c r="G22" s="2">
        <v>0.55358427235674901</v>
      </c>
      <c r="H22" s="2">
        <v>0.55225267069205797</v>
      </c>
      <c r="I22" s="2">
        <v>0.54911023804021297</v>
      </c>
      <c r="J22" s="2">
        <v>0.53842549203373902</v>
      </c>
      <c r="K22" s="2">
        <v>0.53757094211123702</v>
      </c>
    </row>
    <row r="23" spans="1:12" x14ac:dyDescent="0.25">
      <c r="A23" s="8" t="s">
        <v>47</v>
      </c>
      <c r="B23" s="2">
        <v>4.3695949021392802E-2</v>
      </c>
      <c r="C23" s="2">
        <v>4.8304464503537398E-2</v>
      </c>
      <c r="D23" s="2">
        <v>4.9938499384993798E-2</v>
      </c>
      <c r="E23" s="2">
        <v>5.21760038470786E-2</v>
      </c>
      <c r="F23" s="2">
        <v>5.4968795007201199E-2</v>
      </c>
      <c r="G23" s="2">
        <v>5.7779908894749502E-2</v>
      </c>
      <c r="H23" s="2">
        <v>6.22387366465397E-2</v>
      </c>
      <c r="I23" s="2">
        <v>6.4478853709267397E-2</v>
      </c>
      <c r="J23" s="2">
        <v>6.7947516401124605E-2</v>
      </c>
      <c r="K23" s="2">
        <v>6.8558456299659495E-2</v>
      </c>
    </row>
    <row r="24" spans="1:12" x14ac:dyDescent="0.25">
      <c r="A24" s="8" t="s">
        <v>48</v>
      </c>
      <c r="B24" s="2">
        <v>7.2598998634501602E-2</v>
      </c>
      <c r="C24" s="2">
        <v>6.46499146133203E-2</v>
      </c>
      <c r="D24" s="2">
        <v>5.9778597785977897E-2</v>
      </c>
      <c r="E24" s="2">
        <v>5.2897331089204101E-2</v>
      </c>
      <c r="F24" s="2">
        <v>5.08881421027364E-2</v>
      </c>
      <c r="G24" s="2">
        <v>5.3224646367777503E-2</v>
      </c>
      <c r="H24" s="2">
        <v>5.4110543427775201E-2</v>
      </c>
      <c r="I24" s="2">
        <v>5.5465680610122498E-2</v>
      </c>
      <c r="J24" s="2">
        <v>5.5998125585754503E-2</v>
      </c>
      <c r="K24" s="2">
        <v>5.6299659477866103E-2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43</v>
      </c>
      <c r="B29" s="2">
        <v>-9.8746081504702196E-2</v>
      </c>
      <c r="C29" s="2">
        <v>-3.4782608695652201E-3</v>
      </c>
      <c r="D29" s="2">
        <v>-1.3089005235602099E-2</v>
      </c>
      <c r="E29" s="2">
        <v>-7.0733863837312101E-3</v>
      </c>
      <c r="F29" s="2">
        <v>1.78094390026714E-3</v>
      </c>
      <c r="G29" s="2">
        <v>5.3333333333333297E-3</v>
      </c>
      <c r="H29" s="2">
        <v>-1.5915119363395201E-2</v>
      </c>
      <c r="I29" s="2">
        <v>-6.2893081761006301E-3</v>
      </c>
      <c r="J29" s="2">
        <v>3.25497287522604E-2</v>
      </c>
      <c r="K29" s="3">
        <v>1.5111111111111099E-2</v>
      </c>
      <c r="L29" s="3">
        <v>-0.10501567398119099</v>
      </c>
    </row>
    <row r="30" spans="1:12" x14ac:dyDescent="0.25">
      <c r="A30" s="8" t="s">
        <v>44</v>
      </c>
      <c r="B30" s="2">
        <v>-1.6129032258064498E-2</v>
      </c>
      <c r="C30" s="2">
        <v>-7.3770491803278701E-2</v>
      </c>
      <c r="D30" s="2">
        <v>0.16814159292035399</v>
      </c>
      <c r="E30" s="2">
        <v>-7.5757575757575803E-3</v>
      </c>
      <c r="F30" s="2">
        <v>-1.5267175572519101E-2</v>
      </c>
      <c r="G30" s="2">
        <v>4.6511627906976702E-2</v>
      </c>
      <c r="H30" s="2">
        <v>8.1481481481481502E-2</v>
      </c>
      <c r="I30" s="2">
        <v>5.4794520547945202E-2</v>
      </c>
      <c r="J30" s="2">
        <v>0.103896103896104</v>
      </c>
      <c r="K30" s="3">
        <v>0.31782945736434098</v>
      </c>
      <c r="L30" s="3">
        <v>0.37096774193548399</v>
      </c>
    </row>
    <row r="31" spans="1:12" x14ac:dyDescent="0.25">
      <c r="A31" s="8" t="s">
        <v>45</v>
      </c>
      <c r="B31" s="2">
        <v>-8.2191780821917804E-2</v>
      </c>
      <c r="C31" s="2">
        <v>5.22388059701493E-2</v>
      </c>
      <c r="D31" s="2">
        <v>6.3829787234042507E-2</v>
      </c>
      <c r="E31" s="2">
        <v>-6.6666666666666697E-3</v>
      </c>
      <c r="F31" s="2">
        <v>-2.68456375838926E-2</v>
      </c>
      <c r="G31" s="2">
        <v>0.11034482758620701</v>
      </c>
      <c r="H31" s="2">
        <v>7.4534161490683204E-2</v>
      </c>
      <c r="I31" s="2">
        <v>4.6242774566474E-2</v>
      </c>
      <c r="J31" s="2">
        <v>-3.3149171270718203E-2</v>
      </c>
      <c r="K31" s="3">
        <v>0.20689655172413801</v>
      </c>
      <c r="L31" s="3">
        <v>0.198630136986301</v>
      </c>
    </row>
    <row r="32" spans="1:12" x14ac:dyDescent="0.25">
      <c r="A32" s="8" t="s">
        <v>46</v>
      </c>
      <c r="B32" s="2">
        <v>-4.5785194694052199E-2</v>
      </c>
      <c r="C32" s="2">
        <v>-4.93273542600897E-3</v>
      </c>
      <c r="D32" s="2">
        <v>4.0558810274898598E-2</v>
      </c>
      <c r="E32" s="2">
        <v>5.6301429190125599E-3</v>
      </c>
      <c r="F32" s="2">
        <v>-5.5986218776916397E-3</v>
      </c>
      <c r="G32" s="2">
        <v>2.98830662624513E-2</v>
      </c>
      <c r="H32" s="2">
        <v>-8.4104289318755296E-4</v>
      </c>
      <c r="I32" s="2">
        <v>-3.2828282828282797E-2</v>
      </c>
      <c r="J32" s="2">
        <v>3.0461270670148002E-2</v>
      </c>
      <c r="K32" s="3">
        <v>2.5552187093980099E-2</v>
      </c>
      <c r="L32" s="3">
        <v>1.3264869490800199E-2</v>
      </c>
    </row>
    <row r="33" spans="1:12" x14ac:dyDescent="0.25">
      <c r="A33" s="8" t="s">
        <v>47</v>
      </c>
      <c r="B33" s="2">
        <v>3.125E-2</v>
      </c>
      <c r="C33" s="2">
        <v>2.5252525252525301E-2</v>
      </c>
      <c r="D33" s="2">
        <v>6.8965517241379296E-2</v>
      </c>
      <c r="E33" s="2">
        <v>5.5299539170506902E-2</v>
      </c>
      <c r="F33" s="2">
        <v>5.2401746724890799E-2</v>
      </c>
      <c r="G33" s="2">
        <v>0.112033195020747</v>
      </c>
      <c r="H33" s="2">
        <v>4.1044776119402999E-2</v>
      </c>
      <c r="I33" s="2">
        <v>3.9426523297491002E-2</v>
      </c>
      <c r="J33" s="2">
        <v>4.13793103448276E-2</v>
      </c>
      <c r="K33" s="3">
        <v>0.25311203319502101</v>
      </c>
      <c r="L33" s="3">
        <v>0.57291666666666696</v>
      </c>
    </row>
    <row r="34" spans="1:12" x14ac:dyDescent="0.25">
      <c r="A34" s="8" t="s">
        <v>48</v>
      </c>
      <c r="B34" s="2">
        <v>-0.16927899686520401</v>
      </c>
      <c r="C34" s="2">
        <v>-8.3018867924528297E-2</v>
      </c>
      <c r="D34" s="2">
        <v>-9.46502057613169E-2</v>
      </c>
      <c r="E34" s="2">
        <v>-3.6363636363636397E-2</v>
      </c>
      <c r="F34" s="2">
        <v>4.71698113207547E-2</v>
      </c>
      <c r="G34" s="2">
        <v>4.9549549549549501E-2</v>
      </c>
      <c r="H34" s="2">
        <v>3.0042918454935601E-2</v>
      </c>
      <c r="I34" s="2">
        <v>-4.1666666666666701E-3</v>
      </c>
      <c r="J34" s="2">
        <v>3.7656903765690398E-2</v>
      </c>
      <c r="K34" s="3">
        <v>0.117117117117117</v>
      </c>
      <c r="L34" s="3">
        <v>-0.22257053291536</v>
      </c>
    </row>
    <row r="35" spans="1:12" x14ac:dyDescent="0.25">
      <c r="A35" s="11" t="s">
        <v>13</v>
      </c>
      <c r="B35" s="3">
        <v>-6.7137005006827497E-2</v>
      </c>
      <c r="C35" s="3">
        <v>-8.2947060258599693E-3</v>
      </c>
      <c r="D35" s="3">
        <v>2.3124231242312401E-2</v>
      </c>
      <c r="E35" s="3">
        <v>1.68309689829286E-3</v>
      </c>
      <c r="F35" s="3">
        <v>1.2001920307249201E-3</v>
      </c>
      <c r="G35" s="3">
        <v>3.2366339007432299E-2</v>
      </c>
      <c r="H35" s="3">
        <v>4.8769159312587098E-3</v>
      </c>
      <c r="I35" s="3">
        <v>-1.36353131499884E-2</v>
      </c>
      <c r="J35" s="3">
        <v>3.2099343955014098E-2</v>
      </c>
      <c r="K35" s="3">
        <v>5.6101654279549301E-2</v>
      </c>
      <c r="L35" s="3">
        <v>2.5034137460172999E-3</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38</v>
      </c>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234</v>
      </c>
    </row>
    <row r="2" spans="1:11" ht="15" x14ac:dyDescent="0.25">
      <c r="A2" s="12" t="s">
        <v>231</v>
      </c>
    </row>
    <row r="3" spans="1:11" ht="15" x14ac:dyDescent="0.25">
      <c r="A3" s="12" t="s">
        <v>55</v>
      </c>
    </row>
    <row r="4" spans="1:11" x14ac:dyDescent="0.25">
      <c r="A4" s="15"/>
    </row>
    <row r="5" spans="1:11" x14ac:dyDescent="0.25">
      <c r="A5" s="17" t="str">
        <f>HYPERLINK("#'Table of contents'!A111",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51</v>
      </c>
      <c r="B8" s="1">
        <v>3532</v>
      </c>
      <c r="C8" s="1">
        <v>3382</v>
      </c>
      <c r="D8" s="1">
        <v>3418</v>
      </c>
      <c r="E8" s="1">
        <v>3533</v>
      </c>
      <c r="F8" s="1">
        <v>3593</v>
      </c>
      <c r="G8" s="1">
        <v>3604</v>
      </c>
      <c r="H8" s="1">
        <v>3721</v>
      </c>
      <c r="I8" s="1">
        <v>3734</v>
      </c>
      <c r="J8" s="1">
        <v>3643</v>
      </c>
      <c r="K8" s="1">
        <v>3739</v>
      </c>
    </row>
    <row r="9" spans="1:11" x14ac:dyDescent="0.25">
      <c r="A9" s="16" t="s">
        <v>52</v>
      </c>
      <c r="B9" s="1">
        <v>183</v>
      </c>
      <c r="C9" s="1">
        <v>164</v>
      </c>
      <c r="D9" s="1">
        <v>151</v>
      </c>
      <c r="E9" s="1">
        <v>160</v>
      </c>
      <c r="F9" s="1">
        <v>171</v>
      </c>
      <c r="G9" s="1">
        <v>188</v>
      </c>
      <c r="H9" s="1">
        <v>199</v>
      </c>
      <c r="I9" s="1">
        <v>203</v>
      </c>
      <c r="J9" s="1">
        <v>215</v>
      </c>
      <c r="K9" s="1">
        <v>235</v>
      </c>
    </row>
    <row r="10" spans="1:11" x14ac:dyDescent="0.25">
      <c r="A10" s="16" t="s">
        <v>53</v>
      </c>
      <c r="B10" s="1">
        <v>679</v>
      </c>
      <c r="C10" s="1">
        <v>553</v>
      </c>
      <c r="D10" s="1">
        <v>496</v>
      </c>
      <c r="E10" s="1">
        <v>466</v>
      </c>
      <c r="F10" s="1">
        <v>402</v>
      </c>
      <c r="G10" s="1">
        <v>379</v>
      </c>
      <c r="H10" s="1">
        <v>386</v>
      </c>
      <c r="I10" s="1">
        <v>390</v>
      </c>
      <c r="J10" s="1">
        <v>410</v>
      </c>
      <c r="K10" s="1">
        <v>431</v>
      </c>
    </row>
    <row r="11" spans="1:11" x14ac:dyDescent="0.25">
      <c r="A11" s="10" t="s">
        <v>13</v>
      </c>
      <c r="B11" s="5">
        <v>4394</v>
      </c>
      <c r="C11" s="5">
        <v>4099</v>
      </c>
      <c r="D11" s="5">
        <v>4065</v>
      </c>
      <c r="E11" s="5">
        <v>4159</v>
      </c>
      <c r="F11" s="5">
        <v>4166</v>
      </c>
      <c r="G11" s="5">
        <v>4171</v>
      </c>
      <c r="H11" s="5">
        <v>4306</v>
      </c>
      <c r="I11" s="5">
        <v>4327</v>
      </c>
      <c r="J11" s="5">
        <v>4268</v>
      </c>
      <c r="K11" s="5">
        <v>4405</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51</v>
      </c>
      <c r="B16" s="2">
        <v>0.80382339553937199</v>
      </c>
      <c r="C16" s="2">
        <v>0.82507928763113003</v>
      </c>
      <c r="D16" s="2">
        <v>0.84083640836408402</v>
      </c>
      <c r="E16" s="2">
        <v>0.84948304880980996</v>
      </c>
      <c r="F16" s="2">
        <v>0.86245799327892503</v>
      </c>
      <c r="G16" s="2">
        <v>0.86406137616878398</v>
      </c>
      <c r="H16" s="2">
        <v>0.86414305620065002</v>
      </c>
      <c r="I16" s="2">
        <v>0.86295354749248898</v>
      </c>
      <c r="J16" s="2">
        <v>0.85356138706654205</v>
      </c>
      <c r="K16" s="2">
        <v>0.84880817253121499</v>
      </c>
    </row>
    <row r="17" spans="1:12" x14ac:dyDescent="0.25">
      <c r="A17" s="8" t="s">
        <v>52</v>
      </c>
      <c r="B17" s="2">
        <v>4.1647701411015002E-2</v>
      </c>
      <c r="C17" s="2">
        <v>4.0009758477677501E-2</v>
      </c>
      <c r="D17" s="2">
        <v>3.7146371463714599E-2</v>
      </c>
      <c r="E17" s="2">
        <v>3.8470786246693901E-2</v>
      </c>
      <c r="F17" s="2">
        <v>4.1046567450792097E-2</v>
      </c>
      <c r="G17" s="2">
        <v>4.50731239510909E-2</v>
      </c>
      <c r="H17" s="2">
        <v>4.62145843009754E-2</v>
      </c>
      <c r="I17" s="2">
        <v>4.6914721516061901E-2</v>
      </c>
      <c r="J17" s="2">
        <v>5.0374882849109702E-2</v>
      </c>
      <c r="K17" s="2">
        <v>5.3348467650397302E-2</v>
      </c>
    </row>
    <row r="18" spans="1:12" x14ac:dyDescent="0.25">
      <c r="A18" s="8" t="s">
        <v>53</v>
      </c>
      <c r="B18" s="2">
        <v>0.154528903049613</v>
      </c>
      <c r="C18" s="2">
        <v>0.13491095389119301</v>
      </c>
      <c r="D18" s="2">
        <v>0.122017220172202</v>
      </c>
      <c r="E18" s="2">
        <v>0.11204616494349599</v>
      </c>
      <c r="F18" s="2">
        <v>9.6495439270283201E-2</v>
      </c>
      <c r="G18" s="2">
        <v>9.0865499880124698E-2</v>
      </c>
      <c r="H18" s="2">
        <v>8.9642359498374402E-2</v>
      </c>
      <c r="I18" s="2">
        <v>9.0131730991448999E-2</v>
      </c>
      <c r="J18" s="2">
        <v>9.6063730084348598E-2</v>
      </c>
      <c r="K18" s="2">
        <v>9.7843359818388195E-2</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51</v>
      </c>
      <c r="B23" s="2">
        <v>-4.2468856172140398E-2</v>
      </c>
      <c r="C23" s="2">
        <v>1.06445890005914E-2</v>
      </c>
      <c r="D23" s="2">
        <v>3.3645406670567597E-2</v>
      </c>
      <c r="E23" s="2">
        <v>1.6982734220209499E-2</v>
      </c>
      <c r="F23" s="2">
        <v>3.0615084887280798E-3</v>
      </c>
      <c r="G23" s="2">
        <v>3.2463928967813499E-2</v>
      </c>
      <c r="H23" s="2">
        <v>3.49368449341575E-3</v>
      </c>
      <c r="I23" s="2">
        <v>-2.4370648098553799E-2</v>
      </c>
      <c r="J23" s="2">
        <v>2.6351907768322799E-2</v>
      </c>
      <c r="K23" s="3">
        <v>3.7458379578246402E-2</v>
      </c>
      <c r="L23" s="3">
        <v>5.8607021517553801E-2</v>
      </c>
    </row>
    <row r="24" spans="1:12" x14ac:dyDescent="0.25">
      <c r="A24" s="8" t="s">
        <v>52</v>
      </c>
      <c r="B24" s="2">
        <v>-0.103825136612022</v>
      </c>
      <c r="C24" s="2">
        <v>-7.9268292682926803E-2</v>
      </c>
      <c r="D24" s="2">
        <v>5.9602649006622502E-2</v>
      </c>
      <c r="E24" s="2">
        <v>6.8750000000000006E-2</v>
      </c>
      <c r="F24" s="2">
        <v>9.9415204678362595E-2</v>
      </c>
      <c r="G24" s="2">
        <v>5.85106382978723E-2</v>
      </c>
      <c r="H24" s="2">
        <v>2.01005025125628E-2</v>
      </c>
      <c r="I24" s="2">
        <v>5.91133004926108E-2</v>
      </c>
      <c r="J24" s="2">
        <v>9.3023255813953501E-2</v>
      </c>
      <c r="K24" s="3">
        <v>0.25</v>
      </c>
      <c r="L24" s="3">
        <v>0.28415300546448102</v>
      </c>
    </row>
    <row r="25" spans="1:12" x14ac:dyDescent="0.25">
      <c r="A25" s="8" t="s">
        <v>53</v>
      </c>
      <c r="B25" s="2">
        <v>-0.185567010309278</v>
      </c>
      <c r="C25" s="2">
        <v>-0.10307414104882499</v>
      </c>
      <c r="D25" s="2">
        <v>-6.0483870967741903E-2</v>
      </c>
      <c r="E25" s="2">
        <v>-0.137339055793991</v>
      </c>
      <c r="F25" s="2">
        <v>-5.7213930348258703E-2</v>
      </c>
      <c r="G25" s="2">
        <v>1.8469656992084402E-2</v>
      </c>
      <c r="H25" s="2">
        <v>1.03626943005181E-2</v>
      </c>
      <c r="I25" s="2">
        <v>5.1282051282051301E-2</v>
      </c>
      <c r="J25" s="2">
        <v>5.12195121951219E-2</v>
      </c>
      <c r="K25" s="3">
        <v>0.137203166226913</v>
      </c>
      <c r="L25" s="3">
        <v>-0.36524300441826202</v>
      </c>
    </row>
    <row r="26" spans="1:12" x14ac:dyDescent="0.25">
      <c r="A26" s="11" t="s">
        <v>13</v>
      </c>
      <c r="B26" s="3">
        <v>-6.7137005006827497E-2</v>
      </c>
      <c r="C26" s="3">
        <v>-8.2947060258599693E-3</v>
      </c>
      <c r="D26" s="3">
        <v>2.3124231242312401E-2</v>
      </c>
      <c r="E26" s="3">
        <v>1.68309689829286E-3</v>
      </c>
      <c r="F26" s="3">
        <v>1.2001920307249201E-3</v>
      </c>
      <c r="G26" s="3">
        <v>3.2366339007432299E-2</v>
      </c>
      <c r="H26" s="3">
        <v>4.8769159312587098E-3</v>
      </c>
      <c r="I26" s="3">
        <v>-1.36353131499884E-2</v>
      </c>
      <c r="J26" s="3">
        <v>3.2099343955014098E-2</v>
      </c>
      <c r="K26" s="3">
        <v>5.6101654279549301E-2</v>
      </c>
      <c r="L26" s="3">
        <v>2.5034137460172999E-3</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235</v>
      </c>
    </row>
    <row r="2" spans="1:11" ht="15" x14ac:dyDescent="0.25">
      <c r="A2" s="12" t="s">
        <v>231</v>
      </c>
    </row>
    <row r="3" spans="1:11" ht="15" x14ac:dyDescent="0.25">
      <c r="A3" s="12" t="s">
        <v>42</v>
      </c>
    </row>
    <row r="4" spans="1:11" ht="15" x14ac:dyDescent="0.25">
      <c r="A4" s="12" t="s">
        <v>27</v>
      </c>
    </row>
    <row r="5" spans="1:11" x14ac:dyDescent="0.25">
      <c r="A5" s="17" t="str">
        <f>HYPERLINK("#'Table of contents'!A112",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56</v>
      </c>
      <c r="B8" s="1">
        <v>337</v>
      </c>
      <c r="C8" s="1">
        <v>336</v>
      </c>
      <c r="D8" s="1">
        <v>310</v>
      </c>
      <c r="E8" s="1">
        <v>334</v>
      </c>
      <c r="F8" s="1">
        <v>305</v>
      </c>
      <c r="G8" s="1">
        <v>324</v>
      </c>
      <c r="H8" s="1">
        <v>326</v>
      </c>
      <c r="I8" s="1">
        <v>275</v>
      </c>
      <c r="J8" s="1">
        <v>252</v>
      </c>
      <c r="K8" s="1">
        <v>245</v>
      </c>
    </row>
    <row r="9" spans="1:11" x14ac:dyDescent="0.25">
      <c r="A9" s="16" t="s">
        <v>57</v>
      </c>
      <c r="B9" s="1">
        <v>2665</v>
      </c>
      <c r="C9" s="1">
        <v>2402</v>
      </c>
      <c r="D9" s="1">
        <v>2363</v>
      </c>
      <c r="E9" s="1">
        <v>2321</v>
      </c>
      <c r="F9" s="1">
        <v>2300</v>
      </c>
      <c r="G9" s="1">
        <v>2230</v>
      </c>
      <c r="H9" s="1">
        <v>2275</v>
      </c>
      <c r="I9" s="1">
        <v>2295</v>
      </c>
      <c r="J9" s="1">
        <v>2252</v>
      </c>
      <c r="K9" s="1">
        <v>2291</v>
      </c>
    </row>
    <row r="10" spans="1:11" x14ac:dyDescent="0.25">
      <c r="A10" s="16" t="s">
        <v>58</v>
      </c>
      <c r="B10" s="1">
        <v>274</v>
      </c>
      <c r="C10" s="1">
        <v>241</v>
      </c>
      <c r="D10" s="1">
        <v>247</v>
      </c>
      <c r="E10" s="1">
        <v>260</v>
      </c>
      <c r="F10" s="1">
        <v>237</v>
      </c>
      <c r="G10" s="1">
        <v>254</v>
      </c>
      <c r="H10" s="1">
        <v>259</v>
      </c>
      <c r="I10" s="1">
        <v>258</v>
      </c>
      <c r="J10" s="1">
        <v>255</v>
      </c>
      <c r="K10" s="1">
        <v>287</v>
      </c>
    </row>
    <row r="11" spans="1:11" x14ac:dyDescent="0.25">
      <c r="A11" s="16" t="s">
        <v>59</v>
      </c>
      <c r="B11" s="1">
        <v>173</v>
      </c>
      <c r="C11" s="1">
        <v>171</v>
      </c>
      <c r="D11" s="1">
        <v>178</v>
      </c>
      <c r="E11" s="1">
        <v>193</v>
      </c>
      <c r="F11" s="1">
        <v>177</v>
      </c>
      <c r="G11" s="1">
        <v>182</v>
      </c>
      <c r="H11" s="1">
        <v>159</v>
      </c>
      <c r="I11" s="1">
        <v>154</v>
      </c>
      <c r="J11" s="1">
        <v>141</v>
      </c>
      <c r="K11" s="1">
        <v>166</v>
      </c>
    </row>
    <row r="12" spans="1:11" x14ac:dyDescent="0.25">
      <c r="A12" s="16" t="s">
        <v>60</v>
      </c>
      <c r="B12" s="1">
        <v>877</v>
      </c>
      <c r="C12" s="1">
        <v>880</v>
      </c>
      <c r="D12" s="1">
        <v>895</v>
      </c>
      <c r="E12" s="1">
        <v>976</v>
      </c>
      <c r="F12" s="1">
        <v>1061</v>
      </c>
      <c r="G12" s="1">
        <v>1095</v>
      </c>
      <c r="H12" s="1">
        <v>1176</v>
      </c>
      <c r="I12" s="1">
        <v>1237</v>
      </c>
      <c r="J12" s="1">
        <v>1245</v>
      </c>
      <c r="K12" s="1">
        <v>1285</v>
      </c>
    </row>
    <row r="13" spans="1:11" x14ac:dyDescent="0.25">
      <c r="A13" s="16" t="s">
        <v>61</v>
      </c>
      <c r="B13" s="1">
        <v>68</v>
      </c>
      <c r="C13" s="1">
        <v>69</v>
      </c>
      <c r="D13" s="1">
        <v>72</v>
      </c>
      <c r="E13" s="1">
        <v>75</v>
      </c>
      <c r="F13" s="1">
        <v>86</v>
      </c>
      <c r="G13" s="1">
        <v>86</v>
      </c>
      <c r="H13" s="1">
        <v>111</v>
      </c>
      <c r="I13" s="1">
        <v>108</v>
      </c>
      <c r="J13" s="1">
        <v>123</v>
      </c>
      <c r="K13" s="1">
        <v>131</v>
      </c>
    </row>
    <row r="14" spans="1:11" x14ac:dyDescent="0.25">
      <c r="A14" s="10" t="s">
        <v>13</v>
      </c>
      <c r="B14" s="5">
        <v>4394</v>
      </c>
      <c r="C14" s="5">
        <v>4099</v>
      </c>
      <c r="D14" s="5">
        <v>4065</v>
      </c>
      <c r="E14" s="5">
        <v>4159</v>
      </c>
      <c r="F14" s="5">
        <v>4166</v>
      </c>
      <c r="G14" s="5">
        <v>4171</v>
      </c>
      <c r="H14" s="5">
        <v>4306</v>
      </c>
      <c r="I14" s="5">
        <v>4327</v>
      </c>
      <c r="J14" s="5">
        <v>4268</v>
      </c>
      <c r="K14" s="5">
        <v>4405</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56</v>
      </c>
      <c r="B19" s="2">
        <v>0.102869352869353</v>
      </c>
      <c r="C19" s="2">
        <v>0.112789526686808</v>
      </c>
      <c r="D19" s="2">
        <v>0.106164383561644</v>
      </c>
      <c r="E19" s="2">
        <v>0.114579759862779</v>
      </c>
      <c r="F19" s="2">
        <v>0.107318789584799</v>
      </c>
      <c r="G19" s="2">
        <v>0.115384615384615</v>
      </c>
      <c r="H19" s="2">
        <v>0.113986013986014</v>
      </c>
      <c r="I19" s="2">
        <v>9.7241867043847199E-2</v>
      </c>
      <c r="J19" s="2">
        <v>9.1337441101848493E-2</v>
      </c>
      <c r="K19" s="2">
        <v>8.6787105915692497E-2</v>
      </c>
    </row>
    <row r="20" spans="1:12" x14ac:dyDescent="0.25">
      <c r="A20" s="8" t="s">
        <v>57</v>
      </c>
      <c r="B20" s="2">
        <v>0.81349206349206304</v>
      </c>
      <c r="C20" s="2">
        <v>0.80631084256461905</v>
      </c>
      <c r="D20" s="2">
        <v>0.80924657534246602</v>
      </c>
      <c r="E20" s="2">
        <v>0.79622641509434</v>
      </c>
      <c r="F20" s="2">
        <v>0.80928923293455302</v>
      </c>
      <c r="G20" s="2">
        <v>0.79415954415954404</v>
      </c>
      <c r="H20" s="2">
        <v>0.79545454545454497</v>
      </c>
      <c r="I20" s="2">
        <v>0.81152758132956104</v>
      </c>
      <c r="J20" s="2">
        <v>0.81623776730699504</v>
      </c>
      <c r="K20" s="2">
        <v>0.81154799858306803</v>
      </c>
    </row>
    <row r="21" spans="1:12" x14ac:dyDescent="0.25">
      <c r="A21" s="8" t="s">
        <v>58</v>
      </c>
      <c r="B21" s="2">
        <v>8.3638583638583605E-2</v>
      </c>
      <c r="C21" s="2">
        <v>8.0899630748573301E-2</v>
      </c>
      <c r="D21" s="2">
        <v>8.4589041095890397E-2</v>
      </c>
      <c r="E21" s="2">
        <v>8.9193825042881605E-2</v>
      </c>
      <c r="F21" s="2">
        <v>8.3391977480647403E-2</v>
      </c>
      <c r="G21" s="2">
        <v>9.04558404558405E-2</v>
      </c>
      <c r="H21" s="2">
        <v>9.0559440559440596E-2</v>
      </c>
      <c r="I21" s="2">
        <v>9.1230551626591203E-2</v>
      </c>
      <c r="J21" s="2">
        <v>9.24247915911562E-2</v>
      </c>
      <c r="K21" s="2">
        <v>0.10166489550124</v>
      </c>
    </row>
    <row r="22" spans="1:12" x14ac:dyDescent="0.25">
      <c r="A22" s="8" t="s">
        <v>59</v>
      </c>
      <c r="B22" s="2">
        <v>0.15474060822898</v>
      </c>
      <c r="C22" s="2">
        <v>0.152678571428571</v>
      </c>
      <c r="D22" s="2">
        <v>0.155458515283843</v>
      </c>
      <c r="E22" s="2">
        <v>0.15514469453376201</v>
      </c>
      <c r="F22" s="2">
        <v>0.13368580060422999</v>
      </c>
      <c r="G22" s="2">
        <v>0.13352898019075601</v>
      </c>
      <c r="H22" s="2">
        <v>0.109958506224066</v>
      </c>
      <c r="I22" s="2">
        <v>0.102735156771181</v>
      </c>
      <c r="J22" s="2">
        <v>9.3439363817097401E-2</v>
      </c>
      <c r="K22" s="2">
        <v>0.10493046776232599</v>
      </c>
    </row>
    <row r="23" spans="1:12" x14ac:dyDescent="0.25">
      <c r="A23" s="8" t="s">
        <v>60</v>
      </c>
      <c r="B23" s="2">
        <v>0.78443649373881896</v>
      </c>
      <c r="C23" s="2">
        <v>0.78571428571428603</v>
      </c>
      <c r="D23" s="2">
        <v>0.78165938864628803</v>
      </c>
      <c r="E23" s="2">
        <v>0.78456591639871398</v>
      </c>
      <c r="F23" s="2">
        <v>0.80135951661631399</v>
      </c>
      <c r="G23" s="2">
        <v>0.80337490829053604</v>
      </c>
      <c r="H23" s="2">
        <v>0.81327800829875496</v>
      </c>
      <c r="I23" s="2">
        <v>0.82521681120747203</v>
      </c>
      <c r="J23" s="2">
        <v>0.82504970178926396</v>
      </c>
      <c r="K23" s="2">
        <v>0.81226295828065698</v>
      </c>
    </row>
    <row r="24" spans="1:12" x14ac:dyDescent="0.25">
      <c r="A24" s="8" t="s">
        <v>61</v>
      </c>
      <c r="B24" s="2">
        <v>6.0822898032200402E-2</v>
      </c>
      <c r="C24" s="2">
        <v>6.1607142857142902E-2</v>
      </c>
      <c r="D24" s="2">
        <v>6.2882096069868998E-2</v>
      </c>
      <c r="E24" s="2">
        <v>6.0289389067524103E-2</v>
      </c>
      <c r="F24" s="2">
        <v>6.4954682779456194E-2</v>
      </c>
      <c r="G24" s="2">
        <v>6.3096111518708697E-2</v>
      </c>
      <c r="H24" s="2">
        <v>7.67634854771784E-2</v>
      </c>
      <c r="I24" s="2">
        <v>7.2048032021347602E-2</v>
      </c>
      <c r="J24" s="2">
        <v>8.1510934393638199E-2</v>
      </c>
      <c r="K24" s="2">
        <v>8.2806573957016405E-2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56</v>
      </c>
      <c r="B29" s="2">
        <v>-2.9673590504451001E-3</v>
      </c>
      <c r="C29" s="2">
        <v>-7.7380952380952397E-2</v>
      </c>
      <c r="D29" s="2">
        <v>7.7419354838709695E-2</v>
      </c>
      <c r="E29" s="2">
        <v>-8.6826347305389198E-2</v>
      </c>
      <c r="F29" s="2">
        <v>6.2295081967213103E-2</v>
      </c>
      <c r="G29" s="2">
        <v>6.17283950617284E-3</v>
      </c>
      <c r="H29" s="2">
        <v>-0.156441717791411</v>
      </c>
      <c r="I29" s="2">
        <v>-8.3636363636363606E-2</v>
      </c>
      <c r="J29" s="2">
        <v>-2.7777777777777801E-2</v>
      </c>
      <c r="K29" s="3">
        <v>-0.24382716049382699</v>
      </c>
      <c r="L29" s="3">
        <v>-0.27299703264094999</v>
      </c>
    </row>
    <row r="30" spans="1:12" x14ac:dyDescent="0.25">
      <c r="A30" s="8" t="s">
        <v>57</v>
      </c>
      <c r="B30" s="2">
        <v>-9.8686679174484093E-2</v>
      </c>
      <c r="C30" s="2">
        <v>-1.6236469608659401E-2</v>
      </c>
      <c r="D30" s="2">
        <v>-1.7774016081252599E-2</v>
      </c>
      <c r="E30" s="2">
        <v>-9.0478242137009904E-3</v>
      </c>
      <c r="F30" s="2">
        <v>-3.0434782608695699E-2</v>
      </c>
      <c r="G30" s="2">
        <v>2.0179372197309399E-2</v>
      </c>
      <c r="H30" s="2">
        <v>8.7912087912087895E-3</v>
      </c>
      <c r="I30" s="2">
        <v>-1.8736383442265799E-2</v>
      </c>
      <c r="J30" s="2">
        <v>1.7317939609236201E-2</v>
      </c>
      <c r="K30" s="3">
        <v>2.7354260089686101E-2</v>
      </c>
      <c r="L30" s="3">
        <v>-0.140337711069418</v>
      </c>
    </row>
    <row r="31" spans="1:12" x14ac:dyDescent="0.25">
      <c r="A31" s="8" t="s">
        <v>58</v>
      </c>
      <c r="B31" s="2">
        <v>-0.12043795620438</v>
      </c>
      <c r="C31" s="2">
        <v>2.4896265560166001E-2</v>
      </c>
      <c r="D31" s="2">
        <v>5.2631578947368397E-2</v>
      </c>
      <c r="E31" s="2">
        <v>-8.8461538461538494E-2</v>
      </c>
      <c r="F31" s="2">
        <v>7.1729957805907199E-2</v>
      </c>
      <c r="G31" s="2">
        <v>1.9685039370078702E-2</v>
      </c>
      <c r="H31" s="2">
        <v>-3.8610038610038598E-3</v>
      </c>
      <c r="I31" s="2">
        <v>-1.16279069767442E-2</v>
      </c>
      <c r="J31" s="2">
        <v>0.12549019607843101</v>
      </c>
      <c r="K31" s="3">
        <v>0.12992125984252001</v>
      </c>
      <c r="L31" s="3">
        <v>4.7445255474452601E-2</v>
      </c>
    </row>
    <row r="32" spans="1:12" x14ac:dyDescent="0.25">
      <c r="A32" s="8" t="s">
        <v>59</v>
      </c>
      <c r="B32" s="2">
        <v>-1.15606936416185E-2</v>
      </c>
      <c r="C32" s="2">
        <v>4.0935672514619902E-2</v>
      </c>
      <c r="D32" s="2">
        <v>8.4269662921348298E-2</v>
      </c>
      <c r="E32" s="2">
        <v>-8.2901554404145095E-2</v>
      </c>
      <c r="F32" s="2">
        <v>2.82485875706215E-2</v>
      </c>
      <c r="G32" s="2">
        <v>-0.12637362637362601</v>
      </c>
      <c r="H32" s="2">
        <v>-3.1446540880503103E-2</v>
      </c>
      <c r="I32" s="2">
        <v>-8.4415584415584402E-2</v>
      </c>
      <c r="J32" s="2">
        <v>0.17730496453900699</v>
      </c>
      <c r="K32" s="3">
        <v>-8.7912087912087905E-2</v>
      </c>
      <c r="L32" s="3">
        <v>-4.0462427745664699E-2</v>
      </c>
    </row>
    <row r="33" spans="1:12" x14ac:dyDescent="0.25">
      <c r="A33" s="8" t="s">
        <v>60</v>
      </c>
      <c r="B33" s="2">
        <v>3.4207525655644199E-3</v>
      </c>
      <c r="C33" s="2">
        <v>1.7045454545454499E-2</v>
      </c>
      <c r="D33" s="2">
        <v>9.0502793296089401E-2</v>
      </c>
      <c r="E33" s="2">
        <v>8.7090163934426201E-2</v>
      </c>
      <c r="F33" s="2">
        <v>3.2045240339302498E-2</v>
      </c>
      <c r="G33" s="2">
        <v>7.3972602739726001E-2</v>
      </c>
      <c r="H33" s="2">
        <v>5.1870748299319702E-2</v>
      </c>
      <c r="I33" s="2">
        <v>6.4672594987873902E-3</v>
      </c>
      <c r="J33" s="2">
        <v>3.2128514056224897E-2</v>
      </c>
      <c r="K33" s="3">
        <v>0.17351598173516</v>
      </c>
      <c r="L33" s="3">
        <v>0.46522234891676201</v>
      </c>
    </row>
    <row r="34" spans="1:12" x14ac:dyDescent="0.25">
      <c r="A34" s="8" t="s">
        <v>61</v>
      </c>
      <c r="B34" s="2">
        <v>1.4705882352941201E-2</v>
      </c>
      <c r="C34" s="2">
        <v>4.3478260869565202E-2</v>
      </c>
      <c r="D34" s="2">
        <v>4.1666666666666699E-2</v>
      </c>
      <c r="E34" s="2">
        <v>0.146666666666667</v>
      </c>
      <c r="F34" s="2">
        <v>0</v>
      </c>
      <c r="G34" s="2">
        <v>0.290697674418605</v>
      </c>
      <c r="H34" s="2">
        <v>-2.7027027027027001E-2</v>
      </c>
      <c r="I34" s="2">
        <v>0.13888888888888901</v>
      </c>
      <c r="J34" s="2">
        <v>6.50406504065041E-2</v>
      </c>
      <c r="K34" s="3">
        <v>0.52325581395348797</v>
      </c>
      <c r="L34" s="3">
        <v>0.92647058823529405</v>
      </c>
    </row>
    <row r="35" spans="1:12" x14ac:dyDescent="0.25">
      <c r="A35" s="11" t="s">
        <v>13</v>
      </c>
      <c r="B35" s="3">
        <v>-6.7137005006827497E-2</v>
      </c>
      <c r="C35" s="3">
        <v>-8.2947060258599693E-3</v>
      </c>
      <c r="D35" s="3">
        <v>2.3124231242312401E-2</v>
      </c>
      <c r="E35" s="3">
        <v>1.68309689829286E-3</v>
      </c>
      <c r="F35" s="3">
        <v>1.2001920307249201E-3</v>
      </c>
      <c r="G35" s="3">
        <v>3.2366339007432299E-2</v>
      </c>
      <c r="H35" s="3">
        <v>4.8769159312587098E-3</v>
      </c>
      <c r="I35" s="3">
        <v>-1.36353131499884E-2</v>
      </c>
      <c r="J35" s="3">
        <v>3.2099343955014098E-2</v>
      </c>
      <c r="K35" s="3">
        <v>5.6101654279549301E-2</v>
      </c>
      <c r="L35" s="3">
        <v>2.5034137460172999E-3</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63</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236</v>
      </c>
    </row>
    <row r="2" spans="1:11" ht="15" x14ac:dyDescent="0.25">
      <c r="A2" s="12" t="s">
        <v>231</v>
      </c>
    </row>
    <row r="3" spans="1:11" ht="15" x14ac:dyDescent="0.25">
      <c r="A3" s="12" t="s">
        <v>42</v>
      </c>
    </row>
    <row r="4" spans="1:11" ht="15" x14ac:dyDescent="0.25">
      <c r="A4" s="12" t="s">
        <v>55</v>
      </c>
    </row>
    <row r="5" spans="1:11" x14ac:dyDescent="0.25">
      <c r="A5" s="17" t="str">
        <f>HYPERLINK("#'Table of contents'!A113",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64</v>
      </c>
      <c r="B8" s="1">
        <v>2515</v>
      </c>
      <c r="C8" s="1">
        <v>2355</v>
      </c>
      <c r="D8" s="1">
        <v>2357</v>
      </c>
      <c r="E8" s="1">
        <v>2389</v>
      </c>
      <c r="F8" s="1">
        <v>2380</v>
      </c>
      <c r="G8" s="1">
        <v>2363</v>
      </c>
      <c r="H8" s="1">
        <v>2399</v>
      </c>
      <c r="I8" s="1">
        <v>2374</v>
      </c>
      <c r="J8" s="1">
        <v>2289</v>
      </c>
      <c r="K8" s="1">
        <v>2325</v>
      </c>
    </row>
    <row r="9" spans="1:11" x14ac:dyDescent="0.25">
      <c r="A9" s="16" t="s">
        <v>65</v>
      </c>
      <c r="B9" s="1">
        <v>138</v>
      </c>
      <c r="C9" s="1">
        <v>123</v>
      </c>
      <c r="D9" s="1">
        <v>110</v>
      </c>
      <c r="E9" s="1">
        <v>111</v>
      </c>
      <c r="F9" s="1">
        <v>110</v>
      </c>
      <c r="G9" s="1">
        <v>116</v>
      </c>
      <c r="H9" s="1">
        <v>129</v>
      </c>
      <c r="I9" s="1">
        <v>131</v>
      </c>
      <c r="J9" s="1">
        <v>133</v>
      </c>
      <c r="K9" s="1">
        <v>146</v>
      </c>
    </row>
    <row r="10" spans="1:11" x14ac:dyDescent="0.25">
      <c r="A10" s="16" t="s">
        <v>66</v>
      </c>
      <c r="B10" s="1">
        <v>623</v>
      </c>
      <c r="C10" s="1">
        <v>501</v>
      </c>
      <c r="D10" s="1">
        <v>453</v>
      </c>
      <c r="E10" s="1">
        <v>415</v>
      </c>
      <c r="F10" s="1">
        <v>352</v>
      </c>
      <c r="G10" s="1">
        <v>329</v>
      </c>
      <c r="H10" s="1">
        <v>332</v>
      </c>
      <c r="I10" s="1">
        <v>323</v>
      </c>
      <c r="J10" s="1">
        <v>337</v>
      </c>
      <c r="K10" s="1">
        <v>352</v>
      </c>
    </row>
    <row r="11" spans="1:11" x14ac:dyDescent="0.25">
      <c r="A11" s="16" t="s">
        <v>67</v>
      </c>
      <c r="B11" s="1">
        <v>1017</v>
      </c>
      <c r="C11" s="1">
        <v>1027</v>
      </c>
      <c r="D11" s="1">
        <v>1061</v>
      </c>
      <c r="E11" s="1">
        <v>1144</v>
      </c>
      <c r="F11" s="1">
        <v>1213</v>
      </c>
      <c r="G11" s="1">
        <v>1241</v>
      </c>
      <c r="H11" s="1">
        <v>1322</v>
      </c>
      <c r="I11" s="1">
        <v>1360</v>
      </c>
      <c r="J11" s="1">
        <v>1354</v>
      </c>
      <c r="K11" s="1">
        <v>1414</v>
      </c>
    </row>
    <row r="12" spans="1:11" x14ac:dyDescent="0.25">
      <c r="A12" s="16" t="s">
        <v>68</v>
      </c>
      <c r="B12" s="1">
        <v>45</v>
      </c>
      <c r="C12" s="1">
        <v>41</v>
      </c>
      <c r="D12" s="1">
        <v>41</v>
      </c>
      <c r="E12" s="1">
        <v>49</v>
      </c>
      <c r="F12" s="1">
        <v>61</v>
      </c>
      <c r="G12" s="1">
        <v>72</v>
      </c>
      <c r="H12" s="1">
        <v>70</v>
      </c>
      <c r="I12" s="1">
        <v>72</v>
      </c>
      <c r="J12" s="1">
        <v>82</v>
      </c>
      <c r="K12" s="1">
        <v>89</v>
      </c>
    </row>
    <row r="13" spans="1:11" x14ac:dyDescent="0.25">
      <c r="A13" s="16" t="s">
        <v>69</v>
      </c>
      <c r="B13" s="1">
        <v>56</v>
      </c>
      <c r="C13" s="1">
        <v>52</v>
      </c>
      <c r="D13" s="1">
        <v>43</v>
      </c>
      <c r="E13" s="1">
        <v>51</v>
      </c>
      <c r="F13" s="1">
        <v>50</v>
      </c>
      <c r="G13" s="1">
        <v>50</v>
      </c>
      <c r="H13" s="1">
        <v>54</v>
      </c>
      <c r="I13" s="1">
        <v>67</v>
      </c>
      <c r="J13" s="1">
        <v>73</v>
      </c>
      <c r="K13" s="1">
        <v>79</v>
      </c>
    </row>
    <row r="14" spans="1:11" x14ac:dyDescent="0.25">
      <c r="A14" s="10" t="s">
        <v>13</v>
      </c>
      <c r="B14" s="5">
        <v>4394</v>
      </c>
      <c r="C14" s="5">
        <v>4099</v>
      </c>
      <c r="D14" s="5">
        <v>4065</v>
      </c>
      <c r="E14" s="5">
        <v>4159</v>
      </c>
      <c r="F14" s="5">
        <v>4166</v>
      </c>
      <c r="G14" s="5">
        <v>4171</v>
      </c>
      <c r="H14" s="5">
        <v>4306</v>
      </c>
      <c r="I14" s="5">
        <v>4327</v>
      </c>
      <c r="J14" s="5">
        <v>4268</v>
      </c>
      <c r="K14" s="5">
        <v>4405</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64</v>
      </c>
      <c r="B19" s="2">
        <v>0.76770451770451797</v>
      </c>
      <c r="C19" s="2">
        <v>0.79053373615307199</v>
      </c>
      <c r="D19" s="2">
        <v>0.807191780821918</v>
      </c>
      <c r="E19" s="2">
        <v>0.81955403087478595</v>
      </c>
      <c r="F19" s="2">
        <v>0.83743842364531995</v>
      </c>
      <c r="G19" s="2">
        <v>0.84152421652421605</v>
      </c>
      <c r="H19" s="2">
        <v>0.83881118881118899</v>
      </c>
      <c r="I19" s="2">
        <v>0.83946251768033897</v>
      </c>
      <c r="J19" s="2">
        <v>0.82964842334179001</v>
      </c>
      <c r="K19" s="2">
        <v>0.82359192348565402</v>
      </c>
    </row>
    <row r="20" spans="1:12" x14ac:dyDescent="0.25">
      <c r="A20" s="8" t="s">
        <v>65</v>
      </c>
      <c r="B20" s="2">
        <v>4.21245421245421E-2</v>
      </c>
      <c r="C20" s="2">
        <v>4.1289023162134897E-2</v>
      </c>
      <c r="D20" s="2">
        <v>3.7671232876712299E-2</v>
      </c>
      <c r="E20" s="2">
        <v>3.8078902229845599E-2</v>
      </c>
      <c r="F20" s="2">
        <v>3.8705137227304703E-2</v>
      </c>
      <c r="G20" s="2">
        <v>4.13105413105413E-2</v>
      </c>
      <c r="H20" s="2">
        <v>4.5104895104895099E-2</v>
      </c>
      <c r="I20" s="2">
        <v>4.6322489391796298E-2</v>
      </c>
      <c r="J20" s="2">
        <v>4.8205871692642302E-2</v>
      </c>
      <c r="K20" s="2">
        <v>5.17180304640453E-2</v>
      </c>
    </row>
    <row r="21" spans="1:12" x14ac:dyDescent="0.25">
      <c r="A21" s="8" t="s">
        <v>66</v>
      </c>
      <c r="B21" s="2">
        <v>0.19017094017093999</v>
      </c>
      <c r="C21" s="2">
        <v>0.168177240684794</v>
      </c>
      <c r="D21" s="2">
        <v>0.15513698630136999</v>
      </c>
      <c r="E21" s="2">
        <v>0.14236706689536899</v>
      </c>
      <c r="F21" s="2">
        <v>0.123856439127375</v>
      </c>
      <c r="G21" s="2">
        <v>0.117165242165242</v>
      </c>
      <c r="H21" s="2">
        <v>0.11608391608391599</v>
      </c>
      <c r="I21" s="2">
        <v>0.114214992927864</v>
      </c>
      <c r="J21" s="2">
        <v>0.122145704965567</v>
      </c>
      <c r="K21" s="2">
        <v>0.124690046050301</v>
      </c>
    </row>
    <row r="22" spans="1:12" x14ac:dyDescent="0.25">
      <c r="A22" s="8" t="s">
        <v>67</v>
      </c>
      <c r="B22" s="2">
        <v>0.90966010733452596</v>
      </c>
      <c r="C22" s="2">
        <v>0.91696428571428601</v>
      </c>
      <c r="D22" s="2">
        <v>0.92663755458515296</v>
      </c>
      <c r="E22" s="2">
        <v>0.91961414790996798</v>
      </c>
      <c r="F22" s="2">
        <v>0.91616314199395799</v>
      </c>
      <c r="G22" s="2">
        <v>0.91049156272927401</v>
      </c>
      <c r="H22" s="2">
        <v>0.91424619640387295</v>
      </c>
      <c r="I22" s="2">
        <v>0.90727151434289499</v>
      </c>
      <c r="J22" s="2">
        <v>0.89728296885354497</v>
      </c>
      <c r="K22" s="2">
        <v>0.893805309734513</v>
      </c>
    </row>
    <row r="23" spans="1:12" x14ac:dyDescent="0.25">
      <c r="A23" s="8" t="s">
        <v>68</v>
      </c>
      <c r="B23" s="2">
        <v>4.0250447227191399E-2</v>
      </c>
      <c r="C23" s="2">
        <v>3.6607142857142901E-2</v>
      </c>
      <c r="D23" s="2">
        <v>3.5807860262008703E-2</v>
      </c>
      <c r="E23" s="2">
        <v>3.9389067524115799E-2</v>
      </c>
      <c r="F23" s="2">
        <v>4.6072507552870103E-2</v>
      </c>
      <c r="G23" s="2">
        <v>5.2824651504035203E-2</v>
      </c>
      <c r="H23" s="2">
        <v>4.84094052558783E-2</v>
      </c>
      <c r="I23" s="2">
        <v>4.8032021347564999E-2</v>
      </c>
      <c r="J23" s="2">
        <v>5.43406229290921E-2</v>
      </c>
      <c r="K23" s="2">
        <v>5.62579013906448E-2</v>
      </c>
    </row>
    <row r="24" spans="1:12" x14ac:dyDescent="0.25">
      <c r="A24" s="8" t="s">
        <v>69</v>
      </c>
      <c r="B24" s="2">
        <v>5.0089445438282601E-2</v>
      </c>
      <c r="C24" s="2">
        <v>4.6428571428571402E-2</v>
      </c>
      <c r="D24" s="2">
        <v>3.7554585152838403E-2</v>
      </c>
      <c r="E24" s="2">
        <v>4.0996784565916398E-2</v>
      </c>
      <c r="F24" s="2">
        <v>3.7764350453172203E-2</v>
      </c>
      <c r="G24" s="2">
        <v>3.6683785766691103E-2</v>
      </c>
      <c r="H24" s="2">
        <v>3.7344398340249003E-2</v>
      </c>
      <c r="I24" s="2">
        <v>4.4696464309539698E-2</v>
      </c>
      <c r="J24" s="2">
        <v>4.8376408217362499E-2</v>
      </c>
      <c r="K24" s="2">
        <v>4.9936788874842E-2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64</v>
      </c>
      <c r="B29" s="2">
        <v>-6.3618290258449298E-2</v>
      </c>
      <c r="C29" s="2">
        <v>8.4925690021231404E-4</v>
      </c>
      <c r="D29" s="2">
        <v>1.3576580398812E-2</v>
      </c>
      <c r="E29" s="2">
        <v>-3.7672666387609899E-3</v>
      </c>
      <c r="F29" s="2">
        <v>-7.14285714285714E-3</v>
      </c>
      <c r="G29" s="2">
        <v>1.5234870926788E-2</v>
      </c>
      <c r="H29" s="2">
        <v>-1.04210087536474E-2</v>
      </c>
      <c r="I29" s="2">
        <v>-3.5804549283908998E-2</v>
      </c>
      <c r="J29" s="2">
        <v>1.5727391874180902E-2</v>
      </c>
      <c r="K29" s="3">
        <v>-1.6081252644942898E-2</v>
      </c>
      <c r="L29" s="3">
        <v>-7.55467196819085E-2</v>
      </c>
    </row>
    <row r="30" spans="1:12" x14ac:dyDescent="0.25">
      <c r="A30" s="8" t="s">
        <v>65</v>
      </c>
      <c r="B30" s="2">
        <v>-0.108695652173913</v>
      </c>
      <c r="C30" s="2">
        <v>-0.105691056910569</v>
      </c>
      <c r="D30" s="2">
        <v>9.0909090909090905E-3</v>
      </c>
      <c r="E30" s="2">
        <v>-9.0090090090090107E-3</v>
      </c>
      <c r="F30" s="2">
        <v>5.4545454545454501E-2</v>
      </c>
      <c r="G30" s="2">
        <v>0.11206896551724101</v>
      </c>
      <c r="H30" s="2">
        <v>1.5503875968992199E-2</v>
      </c>
      <c r="I30" s="2">
        <v>1.5267175572519101E-2</v>
      </c>
      <c r="J30" s="2">
        <v>9.7744360902255606E-2</v>
      </c>
      <c r="K30" s="3">
        <v>0.25862068965517199</v>
      </c>
      <c r="L30" s="3">
        <v>5.7971014492753603E-2</v>
      </c>
    </row>
    <row r="31" spans="1:12" x14ac:dyDescent="0.25">
      <c r="A31" s="8" t="s">
        <v>66</v>
      </c>
      <c r="B31" s="2">
        <v>-0.195826645264847</v>
      </c>
      <c r="C31" s="2">
        <v>-9.5808383233532898E-2</v>
      </c>
      <c r="D31" s="2">
        <v>-8.3885209713024295E-2</v>
      </c>
      <c r="E31" s="2">
        <v>-0.15180722891566301</v>
      </c>
      <c r="F31" s="2">
        <v>-6.5340909090909102E-2</v>
      </c>
      <c r="G31" s="2">
        <v>9.11854103343465E-3</v>
      </c>
      <c r="H31" s="2">
        <v>-2.7108433734939801E-2</v>
      </c>
      <c r="I31" s="2">
        <v>4.3343653250774002E-2</v>
      </c>
      <c r="J31" s="2">
        <v>4.4510385756676603E-2</v>
      </c>
      <c r="K31" s="3">
        <v>6.9908814589665594E-2</v>
      </c>
      <c r="L31" s="3">
        <v>-0.434991974317817</v>
      </c>
    </row>
    <row r="32" spans="1:12" x14ac:dyDescent="0.25">
      <c r="A32" s="8" t="s">
        <v>67</v>
      </c>
      <c r="B32" s="2">
        <v>9.8328416912487702E-3</v>
      </c>
      <c r="C32" s="2">
        <v>3.3106134371957197E-2</v>
      </c>
      <c r="D32" s="2">
        <v>7.8228086710650305E-2</v>
      </c>
      <c r="E32" s="2">
        <v>6.0314685314685298E-2</v>
      </c>
      <c r="F32" s="2">
        <v>2.3083264633141001E-2</v>
      </c>
      <c r="G32" s="2">
        <v>6.5269943593875904E-2</v>
      </c>
      <c r="H32" s="2">
        <v>2.8744326777609699E-2</v>
      </c>
      <c r="I32" s="2">
        <v>-4.4117647058823503E-3</v>
      </c>
      <c r="J32" s="2">
        <v>4.4313146233382603E-2</v>
      </c>
      <c r="K32" s="3">
        <v>0.13940370668815499</v>
      </c>
      <c r="L32" s="3">
        <v>0.39036381514257601</v>
      </c>
    </row>
    <row r="33" spans="1:12" x14ac:dyDescent="0.25">
      <c r="A33" s="8" t="s">
        <v>68</v>
      </c>
      <c r="B33" s="2">
        <v>-8.8888888888888906E-2</v>
      </c>
      <c r="C33" s="2">
        <v>0</v>
      </c>
      <c r="D33" s="2">
        <v>0.19512195121951201</v>
      </c>
      <c r="E33" s="2">
        <v>0.24489795918367299</v>
      </c>
      <c r="F33" s="2">
        <v>0.18032786885245899</v>
      </c>
      <c r="G33" s="2">
        <v>-2.7777777777777801E-2</v>
      </c>
      <c r="H33" s="2">
        <v>2.8571428571428598E-2</v>
      </c>
      <c r="I33" s="2">
        <v>0.13888888888888901</v>
      </c>
      <c r="J33" s="2">
        <v>8.5365853658536606E-2</v>
      </c>
      <c r="K33" s="3">
        <v>0.23611111111111099</v>
      </c>
      <c r="L33" s="3">
        <v>0.97777777777777797</v>
      </c>
    </row>
    <row r="34" spans="1:12" x14ac:dyDescent="0.25">
      <c r="A34" s="8" t="s">
        <v>69</v>
      </c>
      <c r="B34" s="2">
        <v>-7.1428571428571397E-2</v>
      </c>
      <c r="C34" s="2">
        <v>-0.17307692307692299</v>
      </c>
      <c r="D34" s="2">
        <v>0.186046511627907</v>
      </c>
      <c r="E34" s="2">
        <v>-1.9607843137254902E-2</v>
      </c>
      <c r="F34" s="2">
        <v>0</v>
      </c>
      <c r="G34" s="2">
        <v>0.08</v>
      </c>
      <c r="H34" s="2">
        <v>0.240740740740741</v>
      </c>
      <c r="I34" s="2">
        <v>8.9552238805970102E-2</v>
      </c>
      <c r="J34" s="2">
        <v>8.2191780821917804E-2</v>
      </c>
      <c r="K34" s="3">
        <v>0.57999999999999996</v>
      </c>
      <c r="L34" s="3">
        <v>0.41071428571428598</v>
      </c>
    </row>
    <row r="35" spans="1:12" x14ac:dyDescent="0.25">
      <c r="A35" s="11" t="s">
        <v>13</v>
      </c>
      <c r="B35" s="3">
        <v>-6.7137005006827497E-2</v>
      </c>
      <c r="C35" s="3">
        <v>-8.2947060258599693E-3</v>
      </c>
      <c r="D35" s="3">
        <v>2.3124231242312401E-2</v>
      </c>
      <c r="E35" s="3">
        <v>1.68309689829286E-3</v>
      </c>
      <c r="F35" s="3">
        <v>1.2001920307249201E-3</v>
      </c>
      <c r="G35" s="3">
        <v>3.2366339007432299E-2</v>
      </c>
      <c r="H35" s="3">
        <v>4.8769159312587098E-3</v>
      </c>
      <c r="I35" s="3">
        <v>-1.36353131499884E-2</v>
      </c>
      <c r="J35" s="3">
        <v>3.2099343955014098E-2</v>
      </c>
      <c r="K35" s="3">
        <v>5.6101654279549301E-2</v>
      </c>
      <c r="L35" s="3">
        <v>2.5034137460172999E-3</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71</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237</v>
      </c>
    </row>
    <row r="2" spans="1:11" ht="15" x14ac:dyDescent="0.25">
      <c r="A2" s="12" t="s">
        <v>231</v>
      </c>
    </row>
    <row r="3" spans="1:11" ht="15" x14ac:dyDescent="0.25">
      <c r="A3" s="12" t="s">
        <v>55</v>
      </c>
    </row>
    <row r="4" spans="1:11" ht="15" x14ac:dyDescent="0.25">
      <c r="A4" s="12" t="s">
        <v>27</v>
      </c>
    </row>
    <row r="5" spans="1:11" x14ac:dyDescent="0.25">
      <c r="A5" s="17" t="str">
        <f>HYPERLINK("#'Table of contents'!A114",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72</v>
      </c>
      <c r="B8" s="1">
        <v>492</v>
      </c>
      <c r="C8" s="1">
        <v>495</v>
      </c>
      <c r="D8" s="1">
        <v>477</v>
      </c>
      <c r="E8" s="1">
        <v>515</v>
      </c>
      <c r="F8" s="1">
        <v>465</v>
      </c>
      <c r="G8" s="1">
        <v>487</v>
      </c>
      <c r="H8" s="1">
        <v>458</v>
      </c>
      <c r="I8" s="1">
        <v>399</v>
      </c>
      <c r="J8" s="1">
        <v>367</v>
      </c>
      <c r="K8" s="1">
        <v>387</v>
      </c>
    </row>
    <row r="9" spans="1:11" x14ac:dyDescent="0.25">
      <c r="A9" s="16" t="s">
        <v>73</v>
      </c>
      <c r="B9" s="1">
        <v>2889</v>
      </c>
      <c r="C9" s="1">
        <v>2736</v>
      </c>
      <c r="D9" s="1">
        <v>2790</v>
      </c>
      <c r="E9" s="1">
        <v>2857</v>
      </c>
      <c r="F9" s="1">
        <v>2955</v>
      </c>
      <c r="G9" s="1">
        <v>2939</v>
      </c>
      <c r="H9" s="1">
        <v>3062</v>
      </c>
      <c r="I9" s="1">
        <v>3121</v>
      </c>
      <c r="J9" s="1">
        <v>3059</v>
      </c>
      <c r="K9" s="1">
        <v>3117</v>
      </c>
    </row>
    <row r="10" spans="1:11" x14ac:dyDescent="0.25">
      <c r="A10" s="16" t="s">
        <v>74</v>
      </c>
      <c r="B10" s="1">
        <v>151</v>
      </c>
      <c r="C10" s="1">
        <v>151</v>
      </c>
      <c r="D10" s="1">
        <v>151</v>
      </c>
      <c r="E10" s="1">
        <v>161</v>
      </c>
      <c r="F10" s="1">
        <v>173</v>
      </c>
      <c r="G10" s="1">
        <v>178</v>
      </c>
      <c r="H10" s="1">
        <v>201</v>
      </c>
      <c r="I10" s="1">
        <v>214</v>
      </c>
      <c r="J10" s="1">
        <v>217</v>
      </c>
      <c r="K10" s="1">
        <v>235</v>
      </c>
    </row>
    <row r="11" spans="1:11" x14ac:dyDescent="0.25">
      <c r="A11" s="16" t="s">
        <v>75</v>
      </c>
      <c r="B11" s="1">
        <v>12</v>
      </c>
      <c r="C11" s="1">
        <v>9</v>
      </c>
      <c r="D11" s="1">
        <v>7</v>
      </c>
      <c r="E11" s="1">
        <v>8</v>
      </c>
      <c r="F11" s="1">
        <v>16</v>
      </c>
      <c r="G11" s="1">
        <v>18</v>
      </c>
      <c r="H11" s="1">
        <v>18</v>
      </c>
      <c r="I11" s="1">
        <v>21</v>
      </c>
      <c r="J11" s="1">
        <v>18</v>
      </c>
      <c r="K11" s="1">
        <v>17</v>
      </c>
    </row>
    <row r="12" spans="1:11" x14ac:dyDescent="0.25">
      <c r="A12" s="16" t="s">
        <v>76</v>
      </c>
      <c r="B12" s="1">
        <v>139</v>
      </c>
      <c r="C12" s="1">
        <v>122</v>
      </c>
      <c r="D12" s="1">
        <v>113</v>
      </c>
      <c r="E12" s="1">
        <v>125</v>
      </c>
      <c r="F12" s="1">
        <v>131</v>
      </c>
      <c r="G12" s="1">
        <v>144</v>
      </c>
      <c r="H12" s="1">
        <v>150</v>
      </c>
      <c r="I12" s="1">
        <v>156</v>
      </c>
      <c r="J12" s="1">
        <v>169</v>
      </c>
      <c r="K12" s="1">
        <v>183</v>
      </c>
    </row>
    <row r="13" spans="1:11" x14ac:dyDescent="0.25">
      <c r="A13" s="16" t="s">
        <v>77</v>
      </c>
      <c r="B13" s="1">
        <v>32</v>
      </c>
      <c r="C13" s="1">
        <v>33</v>
      </c>
      <c r="D13" s="1">
        <v>31</v>
      </c>
      <c r="E13" s="1">
        <v>27</v>
      </c>
      <c r="F13" s="1">
        <v>24</v>
      </c>
      <c r="G13" s="1">
        <v>26</v>
      </c>
      <c r="H13" s="1">
        <v>31</v>
      </c>
      <c r="I13" s="1">
        <v>26</v>
      </c>
      <c r="J13" s="1">
        <v>28</v>
      </c>
      <c r="K13" s="1">
        <v>35</v>
      </c>
    </row>
    <row r="14" spans="1:11" x14ac:dyDescent="0.25">
      <c r="A14" s="16" t="s">
        <v>78</v>
      </c>
      <c r="B14" s="1">
        <v>6</v>
      </c>
      <c r="C14" s="1">
        <v>3</v>
      </c>
      <c r="D14" s="1">
        <v>4</v>
      </c>
      <c r="E14" s="1">
        <v>4</v>
      </c>
      <c r="F14" s="1">
        <v>1</v>
      </c>
      <c r="G14" s="1">
        <v>1</v>
      </c>
      <c r="H14" s="1">
        <v>9</v>
      </c>
      <c r="I14" s="1">
        <v>9</v>
      </c>
      <c r="J14" s="1">
        <v>8</v>
      </c>
      <c r="K14" s="1">
        <v>7</v>
      </c>
    </row>
    <row r="15" spans="1:11" x14ac:dyDescent="0.25">
      <c r="A15" s="16" t="s">
        <v>79</v>
      </c>
      <c r="B15" s="1">
        <v>514</v>
      </c>
      <c r="C15" s="1">
        <v>424</v>
      </c>
      <c r="D15" s="1">
        <v>355</v>
      </c>
      <c r="E15" s="1">
        <v>315</v>
      </c>
      <c r="F15" s="1">
        <v>275</v>
      </c>
      <c r="G15" s="1">
        <v>242</v>
      </c>
      <c r="H15" s="1">
        <v>239</v>
      </c>
      <c r="I15" s="1">
        <v>255</v>
      </c>
      <c r="J15" s="1">
        <v>269</v>
      </c>
      <c r="K15" s="1">
        <v>276</v>
      </c>
    </row>
    <row r="16" spans="1:11" x14ac:dyDescent="0.25">
      <c r="A16" s="16" t="s">
        <v>80</v>
      </c>
      <c r="B16" s="1">
        <v>159</v>
      </c>
      <c r="C16" s="1">
        <v>126</v>
      </c>
      <c r="D16" s="1">
        <v>137</v>
      </c>
      <c r="E16" s="1">
        <v>147</v>
      </c>
      <c r="F16" s="1">
        <v>126</v>
      </c>
      <c r="G16" s="1">
        <v>136</v>
      </c>
      <c r="H16" s="1">
        <v>138</v>
      </c>
      <c r="I16" s="1">
        <v>126</v>
      </c>
      <c r="J16" s="1">
        <v>133</v>
      </c>
      <c r="K16" s="1">
        <v>148</v>
      </c>
    </row>
    <row r="17" spans="1:11" x14ac:dyDescent="0.25">
      <c r="A17" s="10" t="s">
        <v>13</v>
      </c>
      <c r="B17" s="5">
        <v>4394</v>
      </c>
      <c r="C17" s="5">
        <v>4099</v>
      </c>
      <c r="D17" s="5">
        <v>4065</v>
      </c>
      <c r="E17" s="5">
        <v>4159</v>
      </c>
      <c r="F17" s="5">
        <v>4166</v>
      </c>
      <c r="G17" s="5">
        <v>4171</v>
      </c>
      <c r="H17" s="5">
        <v>4306</v>
      </c>
      <c r="I17" s="5">
        <v>4327</v>
      </c>
      <c r="J17" s="5">
        <v>4268</v>
      </c>
      <c r="K17" s="5">
        <v>4405</v>
      </c>
    </row>
    <row r="18" spans="1:11" x14ac:dyDescent="0.25">
      <c r="A18" s="15"/>
    </row>
    <row r="19" spans="1:11" x14ac:dyDescent="0.25">
      <c r="A19" s="15"/>
    </row>
    <row r="20" spans="1:11" x14ac:dyDescent="0.25">
      <c r="A20" s="15"/>
      <c r="B20" s="21" t="s">
        <v>29</v>
      </c>
      <c r="C20" s="22"/>
      <c r="D20" s="22"/>
      <c r="E20" s="22"/>
      <c r="F20" s="22"/>
      <c r="G20" s="22"/>
      <c r="H20" s="22"/>
      <c r="I20" s="22"/>
      <c r="J20" s="22"/>
      <c r="K20" s="22"/>
    </row>
    <row r="21" spans="1:11" x14ac:dyDescent="0.25">
      <c r="A21" s="9" t="s">
        <v>33</v>
      </c>
      <c r="B21" s="4" t="s">
        <v>0</v>
      </c>
      <c r="C21" s="4" t="s">
        <v>1</v>
      </c>
      <c r="D21" s="4" t="s">
        <v>2</v>
      </c>
      <c r="E21" s="4" t="s">
        <v>3</v>
      </c>
      <c r="F21" s="4" t="s">
        <v>4</v>
      </c>
      <c r="G21" s="4" t="s">
        <v>5</v>
      </c>
      <c r="H21" s="4" t="s">
        <v>6</v>
      </c>
      <c r="I21" s="4" t="s">
        <v>7</v>
      </c>
      <c r="J21" s="4" t="s">
        <v>8</v>
      </c>
      <c r="K21" s="4" t="s">
        <v>9</v>
      </c>
    </row>
    <row r="22" spans="1:11" x14ac:dyDescent="0.25">
      <c r="A22" s="8" t="s">
        <v>72</v>
      </c>
      <c r="B22" s="2">
        <v>0.13929784824462099</v>
      </c>
      <c r="C22" s="2">
        <v>0.146363098758131</v>
      </c>
      <c r="D22" s="2">
        <v>0.13955529549444101</v>
      </c>
      <c r="E22" s="2">
        <v>0.145768468723464</v>
      </c>
      <c r="F22" s="2">
        <v>0.12941831338714199</v>
      </c>
      <c r="G22" s="2">
        <v>0.13512763596004401</v>
      </c>
      <c r="H22" s="2">
        <v>0.123085192152647</v>
      </c>
      <c r="I22" s="2">
        <v>0.10685591858596701</v>
      </c>
      <c r="J22" s="2">
        <v>0.100741147405984</v>
      </c>
      <c r="K22" s="2">
        <v>0.103503610591067</v>
      </c>
    </row>
    <row r="23" spans="1:11" x14ac:dyDescent="0.25">
      <c r="A23" s="8" t="s">
        <v>73</v>
      </c>
      <c r="B23" s="2">
        <v>0.81795016987542501</v>
      </c>
      <c r="C23" s="2">
        <v>0.80898876404494402</v>
      </c>
      <c r="D23" s="2">
        <v>0.81626682270333495</v>
      </c>
      <c r="E23" s="2">
        <v>0.808661194452307</v>
      </c>
      <c r="F23" s="2">
        <v>0.82243250765377096</v>
      </c>
      <c r="G23" s="2">
        <v>0.81548279689234204</v>
      </c>
      <c r="H23" s="2">
        <v>0.82289707067992501</v>
      </c>
      <c r="I23" s="2">
        <v>0.83583288698446701</v>
      </c>
      <c r="J23" s="2">
        <v>0.83969256107603596</v>
      </c>
      <c r="K23" s="2">
        <v>0.83364535972185105</v>
      </c>
    </row>
    <row r="24" spans="1:11" x14ac:dyDescent="0.25">
      <c r="A24" s="8" t="s">
        <v>74</v>
      </c>
      <c r="B24" s="2">
        <v>4.2751981879954701E-2</v>
      </c>
      <c r="C24" s="2">
        <v>4.4648137196924897E-2</v>
      </c>
      <c r="D24" s="2">
        <v>4.4177881802223498E-2</v>
      </c>
      <c r="E24" s="2">
        <v>4.5570336824228702E-2</v>
      </c>
      <c r="F24" s="2">
        <v>4.8149178959087102E-2</v>
      </c>
      <c r="G24" s="2">
        <v>4.9389567147613798E-2</v>
      </c>
      <c r="H24" s="2">
        <v>5.4017737167428102E-2</v>
      </c>
      <c r="I24" s="2">
        <v>5.7311194429566101E-2</v>
      </c>
      <c r="J24" s="2">
        <v>5.9566291517979701E-2</v>
      </c>
      <c r="K24" s="2">
        <v>6.2851029687082102E-2</v>
      </c>
    </row>
    <row r="25" spans="1:11" x14ac:dyDescent="0.25">
      <c r="A25" s="8" t="s">
        <v>75</v>
      </c>
      <c r="B25" s="2">
        <v>6.5573770491803296E-2</v>
      </c>
      <c r="C25" s="2">
        <v>5.4878048780487798E-2</v>
      </c>
      <c r="D25" s="2">
        <v>4.6357615894039701E-2</v>
      </c>
      <c r="E25" s="2">
        <v>0.05</v>
      </c>
      <c r="F25" s="2">
        <v>9.3567251461988299E-2</v>
      </c>
      <c r="G25" s="2">
        <v>9.5744680851063801E-2</v>
      </c>
      <c r="H25" s="2">
        <v>9.0452261306532694E-2</v>
      </c>
      <c r="I25" s="2">
        <v>0.10344827586206901</v>
      </c>
      <c r="J25" s="2">
        <v>8.3720930232558097E-2</v>
      </c>
      <c r="K25" s="2">
        <v>7.2340425531914901E-2</v>
      </c>
    </row>
    <row r="26" spans="1:11" x14ac:dyDescent="0.25">
      <c r="A26" s="8" t="s">
        <v>76</v>
      </c>
      <c r="B26" s="2">
        <v>0.75956284153005504</v>
      </c>
      <c r="C26" s="2">
        <v>0.74390243902439002</v>
      </c>
      <c r="D26" s="2">
        <v>0.74834437086092698</v>
      </c>
      <c r="E26" s="2">
        <v>0.78125</v>
      </c>
      <c r="F26" s="2">
        <v>0.76608187134502903</v>
      </c>
      <c r="G26" s="2">
        <v>0.76595744680851097</v>
      </c>
      <c r="H26" s="2">
        <v>0.75376884422110602</v>
      </c>
      <c r="I26" s="2">
        <v>0.76847290640394095</v>
      </c>
      <c r="J26" s="2">
        <v>0.78604651162790695</v>
      </c>
      <c r="K26" s="2">
        <v>0.77872340425531905</v>
      </c>
    </row>
    <row r="27" spans="1:11" x14ac:dyDescent="0.25">
      <c r="A27" s="8" t="s">
        <v>77</v>
      </c>
      <c r="B27" s="2">
        <v>0.17486338797814199</v>
      </c>
      <c r="C27" s="2">
        <v>0.20121951219512199</v>
      </c>
      <c r="D27" s="2">
        <v>0.205298013245033</v>
      </c>
      <c r="E27" s="2">
        <v>0.16875000000000001</v>
      </c>
      <c r="F27" s="2">
        <v>0.140350877192982</v>
      </c>
      <c r="G27" s="2">
        <v>0.13829787234042601</v>
      </c>
      <c r="H27" s="2">
        <v>0.15577889447236201</v>
      </c>
      <c r="I27" s="2">
        <v>0.12807881773398999</v>
      </c>
      <c r="J27" s="2">
        <v>0.13023255813953499</v>
      </c>
      <c r="K27" s="2">
        <v>0.14893617021276601</v>
      </c>
    </row>
    <row r="28" spans="1:11" x14ac:dyDescent="0.25">
      <c r="A28" s="8" t="s">
        <v>78</v>
      </c>
      <c r="B28" s="2">
        <v>8.8365243004418295E-3</v>
      </c>
      <c r="C28" s="2">
        <v>5.4249547920433997E-3</v>
      </c>
      <c r="D28" s="2">
        <v>8.0645161290322596E-3</v>
      </c>
      <c r="E28" s="2">
        <v>8.58369098712446E-3</v>
      </c>
      <c r="F28" s="2">
        <v>2.4875621890547298E-3</v>
      </c>
      <c r="G28" s="2">
        <v>2.6385224274406301E-3</v>
      </c>
      <c r="H28" s="2">
        <v>2.3316062176165799E-2</v>
      </c>
      <c r="I28" s="2">
        <v>2.3076923076923099E-2</v>
      </c>
      <c r="J28" s="2">
        <v>1.9512195121951199E-2</v>
      </c>
      <c r="K28" s="2">
        <v>1.6241299303944301E-2</v>
      </c>
    </row>
    <row r="29" spans="1:11" x14ac:dyDescent="0.25">
      <c r="A29" s="8" t="s">
        <v>79</v>
      </c>
      <c r="B29" s="2">
        <v>0.75699558173784998</v>
      </c>
      <c r="C29" s="2">
        <v>0.76672694394213403</v>
      </c>
      <c r="D29" s="2">
        <v>0.71572580645161299</v>
      </c>
      <c r="E29" s="2">
        <v>0.67596566523605195</v>
      </c>
      <c r="F29" s="2">
        <v>0.68407960199005002</v>
      </c>
      <c r="G29" s="2">
        <v>0.63852242744063303</v>
      </c>
      <c r="H29" s="2">
        <v>0.61917098445595897</v>
      </c>
      <c r="I29" s="2">
        <v>0.65384615384615397</v>
      </c>
      <c r="J29" s="2">
        <v>0.65609756097561001</v>
      </c>
      <c r="K29" s="2">
        <v>0.64037122969837601</v>
      </c>
    </row>
    <row r="30" spans="1:11" x14ac:dyDescent="0.25">
      <c r="A30" s="8" t="s">
        <v>80</v>
      </c>
      <c r="B30" s="2">
        <v>0.23416789396170801</v>
      </c>
      <c r="C30" s="2">
        <v>0.227848101265823</v>
      </c>
      <c r="D30" s="2">
        <v>0.27620967741935498</v>
      </c>
      <c r="E30" s="2">
        <v>0.31545064377682402</v>
      </c>
      <c r="F30" s="2">
        <v>0.31343283582089598</v>
      </c>
      <c r="G30" s="2">
        <v>0.35883905013192602</v>
      </c>
      <c r="H30" s="2">
        <v>0.35751295336787597</v>
      </c>
      <c r="I30" s="2">
        <v>0.32307692307692298</v>
      </c>
      <c r="J30" s="2">
        <v>0.32439024390243898</v>
      </c>
      <c r="K30" s="2">
        <v>0.34338747099768002</v>
      </c>
    </row>
    <row r="31" spans="1:11" x14ac:dyDescent="0.25">
      <c r="A31" s="15"/>
    </row>
    <row r="32" spans="1:11" x14ac:dyDescent="0.25">
      <c r="A32" s="15"/>
    </row>
    <row r="33" spans="1:12" x14ac:dyDescent="0.25">
      <c r="A33" s="15"/>
      <c r="B33" s="21" t="s">
        <v>30</v>
      </c>
      <c r="C33" s="21"/>
      <c r="D33" s="21"/>
      <c r="E33" s="21"/>
      <c r="F33" s="21"/>
      <c r="G33" s="21"/>
      <c r="H33" s="21"/>
      <c r="I33" s="21"/>
      <c r="J33" s="21"/>
      <c r="K33" s="6" t="s">
        <v>31</v>
      </c>
      <c r="L33" s="6" t="s">
        <v>32</v>
      </c>
    </row>
    <row r="34" spans="1:12" x14ac:dyDescent="0.25">
      <c r="A34" s="9" t="s">
        <v>33</v>
      </c>
      <c r="B34" s="4" t="s">
        <v>14</v>
      </c>
      <c r="C34" s="4" t="s">
        <v>15</v>
      </c>
      <c r="D34" s="4" t="s">
        <v>16</v>
      </c>
      <c r="E34" s="4" t="s">
        <v>17</v>
      </c>
      <c r="F34" s="4" t="s">
        <v>18</v>
      </c>
      <c r="G34" s="4" t="s">
        <v>19</v>
      </c>
      <c r="H34" s="4" t="s">
        <v>20</v>
      </c>
      <c r="I34" s="4" t="s">
        <v>21</v>
      </c>
      <c r="J34" s="4" t="s">
        <v>22</v>
      </c>
      <c r="K34" s="4" t="s">
        <v>23</v>
      </c>
      <c r="L34" s="4" t="s">
        <v>24</v>
      </c>
    </row>
    <row r="35" spans="1:12" x14ac:dyDescent="0.25">
      <c r="A35" s="8" t="s">
        <v>72</v>
      </c>
      <c r="B35" s="2">
        <v>6.0975609756097598E-3</v>
      </c>
      <c r="C35" s="2">
        <v>-3.6363636363636397E-2</v>
      </c>
      <c r="D35" s="2">
        <v>7.9664570230607995E-2</v>
      </c>
      <c r="E35" s="2">
        <v>-9.7087378640776698E-2</v>
      </c>
      <c r="F35" s="2">
        <v>4.7311827956989197E-2</v>
      </c>
      <c r="G35" s="2">
        <v>-5.9548254620123198E-2</v>
      </c>
      <c r="H35" s="2">
        <v>-0.12882096069869001</v>
      </c>
      <c r="I35" s="2">
        <v>-8.02005012531328E-2</v>
      </c>
      <c r="J35" s="2">
        <v>5.4495912806539502E-2</v>
      </c>
      <c r="K35" s="3">
        <v>-0.205338809034908</v>
      </c>
      <c r="L35" s="3">
        <v>-0.21341463414634099</v>
      </c>
    </row>
    <row r="36" spans="1:12" x14ac:dyDescent="0.25">
      <c r="A36" s="8" t="s">
        <v>73</v>
      </c>
      <c r="B36" s="2">
        <v>-5.2959501557632398E-2</v>
      </c>
      <c r="C36" s="2">
        <v>1.9736842105263198E-2</v>
      </c>
      <c r="D36" s="2">
        <v>2.40143369175627E-2</v>
      </c>
      <c r="E36" s="2">
        <v>3.4301715085754303E-2</v>
      </c>
      <c r="F36" s="2">
        <v>-5.4145516074450102E-3</v>
      </c>
      <c r="G36" s="2">
        <v>4.1850969717591002E-2</v>
      </c>
      <c r="H36" s="2">
        <v>1.9268451992162001E-2</v>
      </c>
      <c r="I36" s="2">
        <v>-1.98654277475168E-2</v>
      </c>
      <c r="J36" s="2">
        <v>1.8960444589735202E-2</v>
      </c>
      <c r="K36" s="3">
        <v>6.0564817965294303E-2</v>
      </c>
      <c r="L36" s="3">
        <v>7.8920041536863994E-2</v>
      </c>
    </row>
    <row r="37" spans="1:12" x14ac:dyDescent="0.25">
      <c r="A37" s="8" t="s">
        <v>74</v>
      </c>
      <c r="B37" s="2">
        <v>0</v>
      </c>
      <c r="C37" s="2">
        <v>0</v>
      </c>
      <c r="D37" s="2">
        <v>6.6225165562913899E-2</v>
      </c>
      <c r="E37" s="2">
        <v>7.4534161490683204E-2</v>
      </c>
      <c r="F37" s="2">
        <v>2.8901734104046201E-2</v>
      </c>
      <c r="G37" s="2">
        <v>0.12921348314606701</v>
      </c>
      <c r="H37" s="2">
        <v>6.4676616915422896E-2</v>
      </c>
      <c r="I37" s="2">
        <v>1.4018691588785E-2</v>
      </c>
      <c r="J37" s="2">
        <v>8.2949308755760398E-2</v>
      </c>
      <c r="K37" s="3">
        <v>0.32022471910112399</v>
      </c>
      <c r="L37" s="3">
        <v>0.556291390728477</v>
      </c>
    </row>
    <row r="38" spans="1:12" x14ac:dyDescent="0.25">
      <c r="A38" s="8" t="s">
        <v>75</v>
      </c>
      <c r="B38" s="2">
        <v>-0.25</v>
      </c>
      <c r="C38" s="2">
        <v>-0.22222222222222199</v>
      </c>
      <c r="D38" s="2">
        <v>0.14285714285714299</v>
      </c>
      <c r="E38" s="2">
        <v>1</v>
      </c>
      <c r="F38" s="2">
        <v>0.125</v>
      </c>
      <c r="G38" s="2">
        <v>0</v>
      </c>
      <c r="H38" s="2">
        <v>0.16666666666666699</v>
      </c>
      <c r="I38" s="2">
        <v>-0.14285714285714299</v>
      </c>
      <c r="J38" s="2">
        <v>-5.5555555555555601E-2</v>
      </c>
      <c r="K38" s="3">
        <v>-5.5555555555555601E-2</v>
      </c>
      <c r="L38" s="3">
        <v>0.41666666666666702</v>
      </c>
    </row>
    <row r="39" spans="1:12" x14ac:dyDescent="0.25">
      <c r="A39" s="8" t="s">
        <v>76</v>
      </c>
      <c r="B39" s="2">
        <v>-0.12230215827338101</v>
      </c>
      <c r="C39" s="2">
        <v>-7.3770491803278701E-2</v>
      </c>
      <c r="D39" s="2">
        <v>0.106194690265487</v>
      </c>
      <c r="E39" s="2">
        <v>4.8000000000000001E-2</v>
      </c>
      <c r="F39" s="2">
        <v>9.9236641221374003E-2</v>
      </c>
      <c r="G39" s="2">
        <v>4.1666666666666699E-2</v>
      </c>
      <c r="H39" s="2">
        <v>0.04</v>
      </c>
      <c r="I39" s="2">
        <v>8.3333333333333301E-2</v>
      </c>
      <c r="J39" s="2">
        <v>8.2840236686390498E-2</v>
      </c>
      <c r="K39" s="3">
        <v>0.27083333333333298</v>
      </c>
      <c r="L39" s="3">
        <v>0.31654676258992798</v>
      </c>
    </row>
    <row r="40" spans="1:12" x14ac:dyDescent="0.25">
      <c r="A40" s="8" t="s">
        <v>77</v>
      </c>
      <c r="B40" s="2">
        <v>3.125E-2</v>
      </c>
      <c r="C40" s="2">
        <v>-6.0606060606060601E-2</v>
      </c>
      <c r="D40" s="2">
        <v>-0.12903225806451599</v>
      </c>
      <c r="E40" s="2">
        <v>-0.11111111111111099</v>
      </c>
      <c r="F40" s="2">
        <v>8.3333333333333301E-2</v>
      </c>
      <c r="G40" s="2">
        <v>0.19230769230769201</v>
      </c>
      <c r="H40" s="2">
        <v>-0.16129032258064499</v>
      </c>
      <c r="I40" s="2">
        <v>7.69230769230769E-2</v>
      </c>
      <c r="J40" s="2">
        <v>0.25</v>
      </c>
      <c r="K40" s="3">
        <v>0.34615384615384598</v>
      </c>
      <c r="L40" s="3">
        <v>9.375E-2</v>
      </c>
    </row>
    <row r="41" spans="1:12" x14ac:dyDescent="0.25">
      <c r="A41" s="8" t="s">
        <v>78</v>
      </c>
      <c r="B41" s="2">
        <v>-0.5</v>
      </c>
      <c r="C41" s="2">
        <v>0.33333333333333298</v>
      </c>
      <c r="D41" s="2">
        <v>0</v>
      </c>
      <c r="E41" s="2">
        <v>-0.75</v>
      </c>
      <c r="F41" s="2">
        <v>0</v>
      </c>
      <c r="G41" s="2">
        <v>8</v>
      </c>
      <c r="H41" s="2">
        <v>0</v>
      </c>
      <c r="I41" s="2">
        <v>-0.11111111111111099</v>
      </c>
      <c r="J41" s="2">
        <v>-0.125</v>
      </c>
      <c r="K41" s="3">
        <v>6</v>
      </c>
      <c r="L41" s="3">
        <v>0.16666666666666699</v>
      </c>
    </row>
    <row r="42" spans="1:12" x14ac:dyDescent="0.25">
      <c r="A42" s="8" t="s">
        <v>79</v>
      </c>
      <c r="B42" s="2">
        <v>-0.17509727626459101</v>
      </c>
      <c r="C42" s="2">
        <v>-0.16273584905660399</v>
      </c>
      <c r="D42" s="2">
        <v>-0.11267605633802801</v>
      </c>
      <c r="E42" s="2">
        <v>-0.126984126984127</v>
      </c>
      <c r="F42" s="2">
        <v>-0.12</v>
      </c>
      <c r="G42" s="2">
        <v>-1.2396694214876E-2</v>
      </c>
      <c r="H42" s="2">
        <v>6.6945606694560705E-2</v>
      </c>
      <c r="I42" s="2">
        <v>5.4901960784313697E-2</v>
      </c>
      <c r="J42" s="2">
        <v>2.60223048327138E-2</v>
      </c>
      <c r="K42" s="3">
        <v>0.14049586776859499</v>
      </c>
      <c r="L42" s="3">
        <v>-0.46303501945525299</v>
      </c>
    </row>
    <row r="43" spans="1:12" x14ac:dyDescent="0.25">
      <c r="A43" s="8" t="s">
        <v>80</v>
      </c>
      <c r="B43" s="2">
        <v>-0.20754716981132099</v>
      </c>
      <c r="C43" s="2">
        <v>8.7301587301587297E-2</v>
      </c>
      <c r="D43" s="2">
        <v>7.2992700729927001E-2</v>
      </c>
      <c r="E43" s="2">
        <v>-0.14285714285714299</v>
      </c>
      <c r="F43" s="2">
        <v>7.9365079365079402E-2</v>
      </c>
      <c r="G43" s="2">
        <v>1.4705882352941201E-2</v>
      </c>
      <c r="H43" s="2">
        <v>-8.6956521739130405E-2</v>
      </c>
      <c r="I43" s="2">
        <v>5.5555555555555601E-2</v>
      </c>
      <c r="J43" s="2">
        <v>0.112781954887218</v>
      </c>
      <c r="K43" s="3">
        <v>8.8235294117647106E-2</v>
      </c>
      <c r="L43" s="3">
        <v>-6.9182389937106903E-2</v>
      </c>
    </row>
    <row r="44" spans="1:12" x14ac:dyDescent="0.25">
      <c r="A44" s="11" t="s">
        <v>13</v>
      </c>
      <c r="B44" s="3">
        <v>-6.7137005006827497E-2</v>
      </c>
      <c r="C44" s="3">
        <v>-8.2947060258599693E-3</v>
      </c>
      <c r="D44" s="3">
        <v>2.3124231242312401E-2</v>
      </c>
      <c r="E44" s="3">
        <v>1.68309689829286E-3</v>
      </c>
      <c r="F44" s="3">
        <v>1.2001920307249201E-3</v>
      </c>
      <c r="G44" s="3">
        <v>3.2366339007432299E-2</v>
      </c>
      <c r="H44" s="3">
        <v>4.8769159312587098E-3</v>
      </c>
      <c r="I44" s="3">
        <v>-1.36353131499884E-2</v>
      </c>
      <c r="J44" s="3">
        <v>3.2099343955014098E-2</v>
      </c>
      <c r="K44" s="3">
        <v>5.6101654279549301E-2</v>
      </c>
      <c r="L44" s="3">
        <v>2.5034137460172999E-3</v>
      </c>
    </row>
    <row r="45" spans="1:12" x14ac:dyDescent="0.25">
      <c r="A45" s="15"/>
    </row>
    <row r="46" spans="1:12" x14ac:dyDescent="0.25">
      <c r="A46" s="13" t="s">
        <v>34</v>
      </c>
    </row>
    <row r="47" spans="1:12" x14ac:dyDescent="0.25">
      <c r="A47" s="14" t="s">
        <v>35</v>
      </c>
    </row>
    <row r="48" spans="1:12" x14ac:dyDescent="0.25">
      <c r="A48" s="14" t="s">
        <v>36</v>
      </c>
    </row>
    <row r="49" spans="1:1" x14ac:dyDescent="0.25">
      <c r="A49" s="14" t="s">
        <v>37</v>
      </c>
    </row>
    <row r="50" spans="1:1" x14ac:dyDescent="0.25">
      <c r="A50" s="14" t="s">
        <v>82</v>
      </c>
    </row>
    <row r="51" spans="1:1" x14ac:dyDescent="0.25">
      <c r="A51" s="14" t="s">
        <v>38</v>
      </c>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0:K20"/>
    <mergeCell ref="B33:J33"/>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238</v>
      </c>
    </row>
    <row r="2" spans="1:11" ht="15" x14ac:dyDescent="0.25">
      <c r="A2" s="12" t="s">
        <v>231</v>
      </c>
    </row>
    <row r="3" spans="1:11" ht="15" x14ac:dyDescent="0.25">
      <c r="A3" s="12" t="s">
        <v>55</v>
      </c>
    </row>
    <row r="4" spans="1:11" ht="15" x14ac:dyDescent="0.25">
      <c r="A4" s="12" t="s">
        <v>50</v>
      </c>
    </row>
    <row r="5" spans="1:11" x14ac:dyDescent="0.25">
      <c r="A5" s="17" t="str">
        <f>HYPERLINK("#'Table of contents'!A115",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83</v>
      </c>
      <c r="B8" s="1">
        <v>826</v>
      </c>
      <c r="C8" s="1">
        <v>791</v>
      </c>
      <c r="D8" s="1">
        <v>825</v>
      </c>
      <c r="E8" s="1">
        <v>845</v>
      </c>
      <c r="F8" s="1">
        <v>874</v>
      </c>
      <c r="G8" s="1">
        <v>902</v>
      </c>
      <c r="H8" s="1">
        <v>919</v>
      </c>
      <c r="I8" s="1">
        <v>908</v>
      </c>
      <c r="J8" s="1">
        <v>903</v>
      </c>
      <c r="K8" s="1">
        <v>928</v>
      </c>
    </row>
    <row r="9" spans="1:11" x14ac:dyDescent="0.25">
      <c r="A9" s="16" t="s">
        <v>84</v>
      </c>
      <c r="B9" s="1">
        <v>75</v>
      </c>
      <c r="C9" s="1">
        <v>82</v>
      </c>
      <c r="D9" s="1">
        <v>79</v>
      </c>
      <c r="E9" s="1">
        <v>94</v>
      </c>
      <c r="F9" s="1">
        <v>97</v>
      </c>
      <c r="G9" s="1">
        <v>90</v>
      </c>
      <c r="H9" s="1">
        <v>95</v>
      </c>
      <c r="I9" s="1">
        <v>101</v>
      </c>
      <c r="J9" s="1">
        <v>103</v>
      </c>
      <c r="K9" s="1">
        <v>111</v>
      </c>
    </row>
    <row r="10" spans="1:11" x14ac:dyDescent="0.25">
      <c r="A10" s="16" t="s">
        <v>85</v>
      </c>
      <c r="B10" s="1">
        <v>120</v>
      </c>
      <c r="C10" s="1">
        <v>115</v>
      </c>
      <c r="D10" s="1">
        <v>120</v>
      </c>
      <c r="E10" s="1">
        <v>128</v>
      </c>
      <c r="F10" s="1">
        <v>132</v>
      </c>
      <c r="G10" s="1">
        <v>130</v>
      </c>
      <c r="H10" s="1">
        <v>141</v>
      </c>
      <c r="I10" s="1">
        <v>153</v>
      </c>
      <c r="J10" s="1">
        <v>156</v>
      </c>
      <c r="K10" s="1">
        <v>148</v>
      </c>
    </row>
    <row r="11" spans="1:11" x14ac:dyDescent="0.25">
      <c r="A11" s="16" t="s">
        <v>86</v>
      </c>
      <c r="B11" s="1">
        <v>2145</v>
      </c>
      <c r="C11" s="1">
        <v>2058</v>
      </c>
      <c r="D11" s="1">
        <v>2057</v>
      </c>
      <c r="E11" s="1">
        <v>2137</v>
      </c>
      <c r="F11" s="1">
        <v>2148</v>
      </c>
      <c r="G11" s="1">
        <v>2124</v>
      </c>
      <c r="H11" s="1">
        <v>2194</v>
      </c>
      <c r="I11" s="1">
        <v>2192</v>
      </c>
      <c r="J11" s="1">
        <v>2109</v>
      </c>
      <c r="K11" s="1">
        <v>2167</v>
      </c>
    </row>
    <row r="12" spans="1:11" x14ac:dyDescent="0.25">
      <c r="A12" s="16" t="s">
        <v>87</v>
      </c>
      <c r="B12" s="1">
        <v>106</v>
      </c>
      <c r="C12" s="1">
        <v>115</v>
      </c>
      <c r="D12" s="1">
        <v>130</v>
      </c>
      <c r="E12" s="1">
        <v>139</v>
      </c>
      <c r="F12" s="1">
        <v>151</v>
      </c>
      <c r="G12" s="1">
        <v>158</v>
      </c>
      <c r="H12" s="1">
        <v>172</v>
      </c>
      <c r="I12" s="1">
        <v>172</v>
      </c>
      <c r="J12" s="1">
        <v>171</v>
      </c>
      <c r="K12" s="1">
        <v>179</v>
      </c>
    </row>
    <row r="13" spans="1:11" x14ac:dyDescent="0.25">
      <c r="A13" s="16" t="s">
        <v>88</v>
      </c>
      <c r="B13" s="1">
        <v>260</v>
      </c>
      <c r="C13" s="1">
        <v>221</v>
      </c>
      <c r="D13" s="1">
        <v>207</v>
      </c>
      <c r="E13" s="1">
        <v>190</v>
      </c>
      <c r="F13" s="1">
        <v>191</v>
      </c>
      <c r="G13" s="1">
        <v>200</v>
      </c>
      <c r="H13" s="1">
        <v>200</v>
      </c>
      <c r="I13" s="1">
        <v>208</v>
      </c>
      <c r="J13" s="1">
        <v>201</v>
      </c>
      <c r="K13" s="1">
        <v>206</v>
      </c>
    </row>
    <row r="14" spans="1:11" x14ac:dyDescent="0.25">
      <c r="A14" s="16" t="s">
        <v>89</v>
      </c>
      <c r="B14" s="1">
        <v>15</v>
      </c>
      <c r="C14" s="1">
        <v>10</v>
      </c>
      <c r="D14" s="1">
        <v>10</v>
      </c>
      <c r="E14" s="1">
        <v>9</v>
      </c>
      <c r="F14" s="1">
        <v>14</v>
      </c>
      <c r="G14" s="1">
        <v>18</v>
      </c>
      <c r="H14" s="1">
        <v>20</v>
      </c>
      <c r="I14" s="1">
        <v>19</v>
      </c>
      <c r="J14" s="1">
        <v>20</v>
      </c>
      <c r="K14" s="1">
        <v>25</v>
      </c>
    </row>
    <row r="15" spans="1:11" x14ac:dyDescent="0.25">
      <c r="A15" s="16" t="s">
        <v>90</v>
      </c>
      <c r="B15" s="1">
        <v>2</v>
      </c>
      <c r="C15" s="1">
        <v>1</v>
      </c>
      <c r="D15" s="1">
        <v>1</v>
      </c>
      <c r="E15" s="1">
        <v>1</v>
      </c>
      <c r="F15" s="1">
        <v>3</v>
      </c>
      <c r="G15" s="1">
        <v>3</v>
      </c>
      <c r="H15" s="1">
        <v>2</v>
      </c>
      <c r="I15" s="1">
        <v>3</v>
      </c>
      <c r="J15" s="1">
        <v>3</v>
      </c>
      <c r="K15" s="1">
        <v>5</v>
      </c>
    </row>
    <row r="16" spans="1:11" x14ac:dyDescent="0.25">
      <c r="A16" s="16" t="s">
        <v>91</v>
      </c>
      <c r="B16" s="1">
        <v>6</v>
      </c>
      <c r="C16" s="1">
        <v>5</v>
      </c>
      <c r="D16" s="1">
        <v>5</v>
      </c>
      <c r="E16" s="1">
        <v>6</v>
      </c>
      <c r="F16" s="1">
        <v>5</v>
      </c>
      <c r="G16" s="1">
        <v>6</v>
      </c>
      <c r="H16" s="1">
        <v>8</v>
      </c>
      <c r="I16" s="1">
        <v>9</v>
      </c>
      <c r="J16" s="1">
        <v>11</v>
      </c>
      <c r="K16" s="1">
        <v>12</v>
      </c>
    </row>
    <row r="17" spans="1:11" x14ac:dyDescent="0.25">
      <c r="A17" s="16" t="s">
        <v>92</v>
      </c>
      <c r="B17" s="1">
        <v>138</v>
      </c>
      <c r="C17" s="1">
        <v>130</v>
      </c>
      <c r="D17" s="1">
        <v>123</v>
      </c>
      <c r="E17" s="1">
        <v>131</v>
      </c>
      <c r="F17" s="1">
        <v>137</v>
      </c>
      <c r="G17" s="1">
        <v>149</v>
      </c>
      <c r="H17" s="1">
        <v>154</v>
      </c>
      <c r="I17" s="1">
        <v>155</v>
      </c>
      <c r="J17" s="1">
        <v>161</v>
      </c>
      <c r="K17" s="1">
        <v>171</v>
      </c>
    </row>
    <row r="18" spans="1:11" x14ac:dyDescent="0.25">
      <c r="A18" s="16" t="s">
        <v>93</v>
      </c>
      <c r="B18" s="1">
        <v>5</v>
      </c>
      <c r="C18" s="1">
        <v>4</v>
      </c>
      <c r="D18" s="1">
        <v>3</v>
      </c>
      <c r="E18" s="1">
        <v>5</v>
      </c>
      <c r="F18" s="1">
        <v>6</v>
      </c>
      <c r="G18" s="1">
        <v>6</v>
      </c>
      <c r="H18" s="1">
        <v>6</v>
      </c>
      <c r="I18" s="1">
        <v>9</v>
      </c>
      <c r="J18" s="1">
        <v>10</v>
      </c>
      <c r="K18" s="1">
        <v>10</v>
      </c>
    </row>
    <row r="19" spans="1:11" x14ac:dyDescent="0.25">
      <c r="A19" s="16" t="s">
        <v>94</v>
      </c>
      <c r="B19" s="1">
        <v>17</v>
      </c>
      <c r="C19" s="1">
        <v>14</v>
      </c>
      <c r="D19" s="1">
        <v>9</v>
      </c>
      <c r="E19" s="1">
        <v>8</v>
      </c>
      <c r="F19" s="1">
        <v>6</v>
      </c>
      <c r="G19" s="1">
        <v>6</v>
      </c>
      <c r="H19" s="1">
        <v>9</v>
      </c>
      <c r="I19" s="1">
        <v>8</v>
      </c>
      <c r="J19" s="1">
        <v>10</v>
      </c>
      <c r="K19" s="1">
        <v>12</v>
      </c>
    </row>
    <row r="20" spans="1:11" x14ac:dyDescent="0.25">
      <c r="A20" s="16" t="s">
        <v>95</v>
      </c>
      <c r="B20" s="1">
        <v>435</v>
      </c>
      <c r="C20" s="1">
        <v>349</v>
      </c>
      <c r="D20" s="1">
        <v>311</v>
      </c>
      <c r="E20" s="1">
        <v>277</v>
      </c>
      <c r="F20" s="1">
        <v>235</v>
      </c>
      <c r="G20" s="1">
        <v>205</v>
      </c>
      <c r="H20" s="1">
        <v>192</v>
      </c>
      <c r="I20" s="1">
        <v>186</v>
      </c>
      <c r="J20" s="1">
        <v>183</v>
      </c>
      <c r="K20" s="1">
        <v>189</v>
      </c>
    </row>
    <row r="21" spans="1:11" x14ac:dyDescent="0.25">
      <c r="A21" s="16" t="s">
        <v>96</v>
      </c>
      <c r="B21" s="1">
        <v>47</v>
      </c>
      <c r="C21" s="1">
        <v>39</v>
      </c>
      <c r="D21" s="1">
        <v>33</v>
      </c>
      <c r="E21" s="1">
        <v>37</v>
      </c>
      <c r="F21" s="1">
        <v>31</v>
      </c>
      <c r="G21" s="1">
        <v>36</v>
      </c>
      <c r="H21" s="1">
        <v>38</v>
      </c>
      <c r="I21" s="1">
        <v>42</v>
      </c>
      <c r="J21" s="1">
        <v>48</v>
      </c>
      <c r="K21" s="1">
        <v>54</v>
      </c>
    </row>
    <row r="22" spans="1:11" x14ac:dyDescent="0.25">
      <c r="A22" s="16" t="s">
        <v>97</v>
      </c>
      <c r="B22" s="1">
        <v>20</v>
      </c>
      <c r="C22" s="1">
        <v>14</v>
      </c>
      <c r="D22" s="1">
        <v>16</v>
      </c>
      <c r="E22" s="1">
        <v>16</v>
      </c>
      <c r="F22" s="1">
        <v>12</v>
      </c>
      <c r="G22" s="1">
        <v>9</v>
      </c>
      <c r="H22" s="1">
        <v>12</v>
      </c>
      <c r="I22" s="1">
        <v>11</v>
      </c>
      <c r="J22" s="1">
        <v>14</v>
      </c>
      <c r="K22" s="1">
        <v>15</v>
      </c>
    </row>
    <row r="23" spans="1:11" x14ac:dyDescent="0.25">
      <c r="A23" s="16" t="s">
        <v>98</v>
      </c>
      <c r="B23" s="1">
        <v>54</v>
      </c>
      <c r="C23" s="1">
        <v>42</v>
      </c>
      <c r="D23" s="1">
        <v>39</v>
      </c>
      <c r="E23" s="1">
        <v>41</v>
      </c>
      <c r="F23" s="1">
        <v>37</v>
      </c>
      <c r="G23" s="1">
        <v>36</v>
      </c>
      <c r="H23" s="1">
        <v>30</v>
      </c>
      <c r="I23" s="1">
        <v>29</v>
      </c>
      <c r="J23" s="1">
        <v>28</v>
      </c>
      <c r="K23" s="1">
        <v>30</v>
      </c>
    </row>
    <row r="24" spans="1:11" x14ac:dyDescent="0.25">
      <c r="A24" s="16" t="s">
        <v>99</v>
      </c>
      <c r="B24" s="1">
        <v>81</v>
      </c>
      <c r="C24" s="1">
        <v>79</v>
      </c>
      <c r="D24" s="1">
        <v>70</v>
      </c>
      <c r="E24" s="1">
        <v>73</v>
      </c>
      <c r="F24" s="1">
        <v>72</v>
      </c>
      <c r="G24" s="1">
        <v>77</v>
      </c>
      <c r="H24" s="1">
        <v>90</v>
      </c>
      <c r="I24" s="1">
        <v>98</v>
      </c>
      <c r="J24" s="1">
        <v>109</v>
      </c>
      <c r="K24" s="1">
        <v>113</v>
      </c>
    </row>
    <row r="25" spans="1:11" x14ac:dyDescent="0.25">
      <c r="A25" s="16" t="s">
        <v>100</v>
      </c>
      <c r="B25" s="1">
        <v>42</v>
      </c>
      <c r="C25" s="1">
        <v>30</v>
      </c>
      <c r="D25" s="1">
        <v>27</v>
      </c>
      <c r="E25" s="1">
        <v>22</v>
      </c>
      <c r="F25" s="1">
        <v>15</v>
      </c>
      <c r="G25" s="1">
        <v>16</v>
      </c>
      <c r="H25" s="1">
        <v>24</v>
      </c>
      <c r="I25" s="1">
        <v>24</v>
      </c>
      <c r="J25" s="1">
        <v>28</v>
      </c>
      <c r="K25" s="1">
        <v>30</v>
      </c>
    </row>
    <row r="26" spans="1:11" x14ac:dyDescent="0.25">
      <c r="A26" s="10" t="s">
        <v>13</v>
      </c>
      <c r="B26" s="5">
        <v>4394</v>
      </c>
      <c r="C26" s="5">
        <v>4099</v>
      </c>
      <c r="D26" s="5">
        <v>4065</v>
      </c>
      <c r="E26" s="5">
        <v>4159</v>
      </c>
      <c r="F26" s="5">
        <v>4166</v>
      </c>
      <c r="G26" s="5">
        <v>4171</v>
      </c>
      <c r="H26" s="5">
        <v>4306</v>
      </c>
      <c r="I26" s="5">
        <v>4327</v>
      </c>
      <c r="J26" s="5">
        <v>4268</v>
      </c>
      <c r="K26" s="5">
        <v>4405</v>
      </c>
    </row>
    <row r="27" spans="1:11" x14ac:dyDescent="0.25">
      <c r="A27" s="15"/>
    </row>
    <row r="28" spans="1:11" x14ac:dyDescent="0.25">
      <c r="A28" s="15"/>
    </row>
    <row r="29" spans="1:11" x14ac:dyDescent="0.25">
      <c r="A29" s="15"/>
      <c r="B29" s="21" t="s">
        <v>29</v>
      </c>
      <c r="C29" s="22"/>
      <c r="D29" s="22"/>
      <c r="E29" s="22"/>
      <c r="F29" s="22"/>
      <c r="G29" s="22"/>
      <c r="H29" s="22"/>
      <c r="I29" s="22"/>
      <c r="J29" s="22"/>
      <c r="K29" s="22"/>
    </row>
    <row r="30" spans="1:11" x14ac:dyDescent="0.25">
      <c r="A30" s="9" t="s">
        <v>33</v>
      </c>
      <c r="B30" s="4" t="s">
        <v>0</v>
      </c>
      <c r="C30" s="4" t="s">
        <v>1</v>
      </c>
      <c r="D30" s="4" t="s">
        <v>2</v>
      </c>
      <c r="E30" s="4" t="s">
        <v>3</v>
      </c>
      <c r="F30" s="4" t="s">
        <v>4</v>
      </c>
      <c r="G30" s="4" t="s">
        <v>5</v>
      </c>
      <c r="H30" s="4" t="s">
        <v>6</v>
      </c>
      <c r="I30" s="4" t="s">
        <v>7</v>
      </c>
      <c r="J30" s="4" t="s">
        <v>8</v>
      </c>
      <c r="K30" s="4" t="s">
        <v>9</v>
      </c>
    </row>
    <row r="31" spans="1:11" x14ac:dyDescent="0.25">
      <c r="A31" s="8" t="s">
        <v>83</v>
      </c>
      <c r="B31" s="2">
        <v>0.23386183465458699</v>
      </c>
      <c r="C31" s="2">
        <v>0.233885274985216</v>
      </c>
      <c r="D31" s="2">
        <v>0.24136922176711501</v>
      </c>
      <c r="E31" s="2">
        <v>0.239173506934616</v>
      </c>
      <c r="F31" s="2">
        <v>0.24325076537712201</v>
      </c>
      <c r="G31" s="2">
        <v>0.250277469478357</v>
      </c>
      <c r="H31" s="2">
        <v>0.24697661918839001</v>
      </c>
      <c r="I31" s="2">
        <v>0.24317086234601001</v>
      </c>
      <c r="J31" s="2">
        <v>0.247872632445786</v>
      </c>
      <c r="K31" s="2">
        <v>0.24819470446643499</v>
      </c>
    </row>
    <row r="32" spans="1:11" x14ac:dyDescent="0.25">
      <c r="A32" s="8" t="s">
        <v>84</v>
      </c>
      <c r="B32" s="2">
        <v>2.1234428086070199E-2</v>
      </c>
      <c r="C32" s="2">
        <v>2.4246008279124799E-2</v>
      </c>
      <c r="D32" s="2">
        <v>2.3112931538911599E-2</v>
      </c>
      <c r="E32" s="2">
        <v>2.6606283611661501E-2</v>
      </c>
      <c r="F32" s="2">
        <v>2.6996938491511299E-2</v>
      </c>
      <c r="G32" s="2">
        <v>2.49722530521643E-2</v>
      </c>
      <c r="H32" s="2">
        <v>2.5530771298038199E-2</v>
      </c>
      <c r="I32" s="2">
        <v>2.7048741296197099E-2</v>
      </c>
      <c r="J32" s="2">
        <v>2.8273401043096301E-2</v>
      </c>
      <c r="K32" s="2">
        <v>2.9687082107515399E-2</v>
      </c>
    </row>
    <row r="33" spans="1:11" x14ac:dyDescent="0.25">
      <c r="A33" s="8" t="s">
        <v>85</v>
      </c>
      <c r="B33" s="2">
        <v>3.3975084937712299E-2</v>
      </c>
      <c r="C33" s="2">
        <v>3.40035481963335E-2</v>
      </c>
      <c r="D33" s="2">
        <v>3.51082504388531E-2</v>
      </c>
      <c r="E33" s="2">
        <v>3.6229833003113499E-2</v>
      </c>
      <c r="F33" s="2">
        <v>3.6738101864736999E-2</v>
      </c>
      <c r="G33" s="2">
        <v>3.6071032186459497E-2</v>
      </c>
      <c r="H33" s="2">
        <v>3.7893039505509298E-2</v>
      </c>
      <c r="I33" s="2">
        <v>4.09748259239422E-2</v>
      </c>
      <c r="J33" s="2">
        <v>4.2821850123524602E-2</v>
      </c>
      <c r="K33" s="2">
        <v>3.9582776143353801E-2</v>
      </c>
    </row>
    <row r="34" spans="1:11" x14ac:dyDescent="0.25">
      <c r="A34" s="8" t="s">
        <v>86</v>
      </c>
      <c r="B34" s="2">
        <v>0.60730464326160805</v>
      </c>
      <c r="C34" s="2">
        <v>0.60851567120047301</v>
      </c>
      <c r="D34" s="2">
        <v>0.60181392627267405</v>
      </c>
      <c r="E34" s="2">
        <v>0.60486838380979302</v>
      </c>
      <c r="F34" s="2">
        <v>0.59782911216253798</v>
      </c>
      <c r="G34" s="2">
        <v>0.58934517203107695</v>
      </c>
      <c r="H34" s="2">
        <v>0.58962644450416601</v>
      </c>
      <c r="I34" s="2">
        <v>0.58703802892340695</v>
      </c>
      <c r="J34" s="2">
        <v>0.578918473785342</v>
      </c>
      <c r="K34" s="2">
        <v>0.57956672907194395</v>
      </c>
    </row>
    <row r="35" spans="1:11" x14ac:dyDescent="0.25">
      <c r="A35" s="8" t="s">
        <v>87</v>
      </c>
      <c r="B35" s="2">
        <v>3.0011325028312601E-2</v>
      </c>
      <c r="C35" s="2">
        <v>3.40035481963335E-2</v>
      </c>
      <c r="D35" s="2">
        <v>3.8033937975424197E-2</v>
      </c>
      <c r="E35" s="2">
        <v>3.9343334276818603E-2</v>
      </c>
      <c r="F35" s="2">
        <v>4.2026161981630901E-2</v>
      </c>
      <c r="G35" s="2">
        <v>4.38401775804661E-2</v>
      </c>
      <c r="H35" s="2">
        <v>4.6224133297500698E-2</v>
      </c>
      <c r="I35" s="2">
        <v>4.6063202999464398E-2</v>
      </c>
      <c r="J35" s="2">
        <v>4.6939335712325003E-2</v>
      </c>
      <c r="K35" s="2">
        <v>4.7873763038245497E-2</v>
      </c>
    </row>
    <row r="36" spans="1:11" x14ac:dyDescent="0.25">
      <c r="A36" s="8" t="s">
        <v>88</v>
      </c>
      <c r="B36" s="2">
        <v>7.3612684031710104E-2</v>
      </c>
      <c r="C36" s="2">
        <v>6.5345949142519205E-2</v>
      </c>
      <c r="D36" s="2">
        <v>6.0561732007021599E-2</v>
      </c>
      <c r="E36" s="2">
        <v>5.3778658363996597E-2</v>
      </c>
      <c r="F36" s="2">
        <v>5.3158920122460297E-2</v>
      </c>
      <c r="G36" s="2">
        <v>5.5493895671476098E-2</v>
      </c>
      <c r="H36" s="2">
        <v>5.3748992206396097E-2</v>
      </c>
      <c r="I36" s="2">
        <v>5.5704338510980202E-2</v>
      </c>
      <c r="J36" s="2">
        <v>5.5174306889925903E-2</v>
      </c>
      <c r="K36" s="2">
        <v>5.5094945172506002E-2</v>
      </c>
    </row>
    <row r="37" spans="1:11" x14ac:dyDescent="0.25">
      <c r="A37" s="8" t="s">
        <v>89</v>
      </c>
      <c r="B37" s="2">
        <v>8.1967213114754106E-2</v>
      </c>
      <c r="C37" s="2">
        <v>6.0975609756097601E-2</v>
      </c>
      <c r="D37" s="2">
        <v>6.6225165562913899E-2</v>
      </c>
      <c r="E37" s="2">
        <v>5.6250000000000001E-2</v>
      </c>
      <c r="F37" s="2">
        <v>8.1871345029239803E-2</v>
      </c>
      <c r="G37" s="2">
        <v>9.5744680851063801E-2</v>
      </c>
      <c r="H37" s="2">
        <v>0.10050251256281401</v>
      </c>
      <c r="I37" s="2">
        <v>9.3596059113300503E-2</v>
      </c>
      <c r="J37" s="2">
        <v>9.3023255813953501E-2</v>
      </c>
      <c r="K37" s="2">
        <v>0.10638297872340401</v>
      </c>
    </row>
    <row r="38" spans="1:11" x14ac:dyDescent="0.25">
      <c r="A38" s="8" t="s">
        <v>90</v>
      </c>
      <c r="B38" s="2">
        <v>1.0928961748633901E-2</v>
      </c>
      <c r="C38" s="2">
        <v>6.0975609756097598E-3</v>
      </c>
      <c r="D38" s="2">
        <v>6.6225165562913899E-3</v>
      </c>
      <c r="E38" s="2">
        <v>6.2500000000000003E-3</v>
      </c>
      <c r="F38" s="2">
        <v>1.7543859649122799E-2</v>
      </c>
      <c r="G38" s="2">
        <v>1.5957446808510599E-2</v>
      </c>
      <c r="H38" s="2">
        <v>1.00502512562814E-2</v>
      </c>
      <c r="I38" s="2">
        <v>1.47783251231527E-2</v>
      </c>
      <c r="J38" s="2">
        <v>1.3953488372093001E-2</v>
      </c>
      <c r="K38" s="2">
        <v>2.1276595744680899E-2</v>
      </c>
    </row>
    <row r="39" spans="1:11" x14ac:dyDescent="0.25">
      <c r="A39" s="8" t="s">
        <v>91</v>
      </c>
      <c r="B39" s="2">
        <v>3.2786885245901599E-2</v>
      </c>
      <c r="C39" s="2">
        <v>3.0487804878048801E-2</v>
      </c>
      <c r="D39" s="2">
        <v>3.3112582781456998E-2</v>
      </c>
      <c r="E39" s="2">
        <v>3.7499999999999999E-2</v>
      </c>
      <c r="F39" s="2">
        <v>2.9239766081871298E-2</v>
      </c>
      <c r="G39" s="2">
        <v>3.1914893617021302E-2</v>
      </c>
      <c r="H39" s="2">
        <v>4.0201005025125601E-2</v>
      </c>
      <c r="I39" s="2">
        <v>4.4334975369458102E-2</v>
      </c>
      <c r="J39" s="2">
        <v>5.1162790697674397E-2</v>
      </c>
      <c r="K39" s="2">
        <v>5.1063829787233998E-2</v>
      </c>
    </row>
    <row r="40" spans="1:11" x14ac:dyDescent="0.25">
      <c r="A40" s="8" t="s">
        <v>92</v>
      </c>
      <c r="B40" s="2">
        <v>0.75409836065573799</v>
      </c>
      <c r="C40" s="2">
        <v>0.792682926829268</v>
      </c>
      <c r="D40" s="2">
        <v>0.814569536423841</v>
      </c>
      <c r="E40" s="2">
        <v>0.81874999999999998</v>
      </c>
      <c r="F40" s="2">
        <v>0.80116959064327498</v>
      </c>
      <c r="G40" s="2">
        <v>0.79255319148936199</v>
      </c>
      <c r="H40" s="2">
        <v>0.77386934673366803</v>
      </c>
      <c r="I40" s="2">
        <v>0.76354679802955705</v>
      </c>
      <c r="J40" s="2">
        <v>0.748837209302326</v>
      </c>
      <c r="K40" s="2">
        <v>0.72765957446808505</v>
      </c>
    </row>
    <row r="41" spans="1:11" x14ac:dyDescent="0.25">
      <c r="A41" s="8" t="s">
        <v>93</v>
      </c>
      <c r="B41" s="2">
        <v>2.7322404371584699E-2</v>
      </c>
      <c r="C41" s="2">
        <v>2.4390243902439001E-2</v>
      </c>
      <c r="D41" s="2">
        <v>1.9867549668874201E-2</v>
      </c>
      <c r="E41" s="2">
        <v>3.125E-2</v>
      </c>
      <c r="F41" s="2">
        <v>3.5087719298245598E-2</v>
      </c>
      <c r="G41" s="2">
        <v>3.1914893617021302E-2</v>
      </c>
      <c r="H41" s="2">
        <v>3.0150753768844199E-2</v>
      </c>
      <c r="I41" s="2">
        <v>4.4334975369458102E-2</v>
      </c>
      <c r="J41" s="2">
        <v>4.6511627906976702E-2</v>
      </c>
      <c r="K41" s="2">
        <v>4.2553191489361701E-2</v>
      </c>
    </row>
    <row r="42" spans="1:11" x14ac:dyDescent="0.25">
      <c r="A42" s="8" t="s">
        <v>94</v>
      </c>
      <c r="B42" s="2">
        <v>9.2896174863387998E-2</v>
      </c>
      <c r="C42" s="2">
        <v>8.5365853658536606E-2</v>
      </c>
      <c r="D42" s="2">
        <v>5.9602649006622502E-2</v>
      </c>
      <c r="E42" s="2">
        <v>0.05</v>
      </c>
      <c r="F42" s="2">
        <v>3.5087719298245598E-2</v>
      </c>
      <c r="G42" s="2">
        <v>3.1914893617021302E-2</v>
      </c>
      <c r="H42" s="2">
        <v>4.5226130653266298E-2</v>
      </c>
      <c r="I42" s="2">
        <v>3.9408866995073899E-2</v>
      </c>
      <c r="J42" s="2">
        <v>4.6511627906976702E-2</v>
      </c>
      <c r="K42" s="2">
        <v>5.1063829787233998E-2</v>
      </c>
    </row>
    <row r="43" spans="1:11" x14ac:dyDescent="0.25">
      <c r="A43" s="8" t="s">
        <v>95</v>
      </c>
      <c r="B43" s="2">
        <v>0.64064801178203201</v>
      </c>
      <c r="C43" s="2">
        <v>0.63110307414104905</v>
      </c>
      <c r="D43" s="2">
        <v>0.62701612903225801</v>
      </c>
      <c r="E43" s="2">
        <v>0.59442060085836901</v>
      </c>
      <c r="F43" s="2">
        <v>0.58457711442786098</v>
      </c>
      <c r="G43" s="2">
        <v>0.54089709762533</v>
      </c>
      <c r="H43" s="2">
        <v>0.49740932642487001</v>
      </c>
      <c r="I43" s="2">
        <v>0.47692307692307701</v>
      </c>
      <c r="J43" s="2">
        <v>0.44634146341463399</v>
      </c>
      <c r="K43" s="2">
        <v>0.43851508120649701</v>
      </c>
    </row>
    <row r="44" spans="1:11" x14ac:dyDescent="0.25">
      <c r="A44" s="8" t="s">
        <v>96</v>
      </c>
      <c r="B44" s="2">
        <v>6.9219440353461004E-2</v>
      </c>
      <c r="C44" s="2">
        <v>7.0524412296564198E-2</v>
      </c>
      <c r="D44" s="2">
        <v>6.6532258064516098E-2</v>
      </c>
      <c r="E44" s="2">
        <v>7.9399141630901296E-2</v>
      </c>
      <c r="F44" s="2">
        <v>7.7114427860696499E-2</v>
      </c>
      <c r="G44" s="2">
        <v>9.4986807387862804E-2</v>
      </c>
      <c r="H44" s="2">
        <v>9.8445595854922296E-2</v>
      </c>
      <c r="I44" s="2">
        <v>0.107692307692308</v>
      </c>
      <c r="J44" s="2">
        <v>0.117073170731707</v>
      </c>
      <c r="K44" s="2">
        <v>0.125290023201856</v>
      </c>
    </row>
    <row r="45" spans="1:11" x14ac:dyDescent="0.25">
      <c r="A45" s="8" t="s">
        <v>97</v>
      </c>
      <c r="B45" s="2">
        <v>2.9455081001472799E-2</v>
      </c>
      <c r="C45" s="2">
        <v>2.53164556962025E-2</v>
      </c>
      <c r="D45" s="2">
        <v>3.2258064516128997E-2</v>
      </c>
      <c r="E45" s="2">
        <v>3.4334763948497903E-2</v>
      </c>
      <c r="F45" s="2">
        <v>2.9850746268656699E-2</v>
      </c>
      <c r="G45" s="2">
        <v>2.3746701846965701E-2</v>
      </c>
      <c r="H45" s="2">
        <v>3.10880829015544E-2</v>
      </c>
      <c r="I45" s="2">
        <v>2.8205128205128199E-2</v>
      </c>
      <c r="J45" s="2">
        <v>3.4146341463414602E-2</v>
      </c>
      <c r="K45" s="2">
        <v>3.4802784222737797E-2</v>
      </c>
    </row>
    <row r="46" spans="1:11" x14ac:dyDescent="0.25">
      <c r="A46" s="8" t="s">
        <v>98</v>
      </c>
      <c r="B46" s="2">
        <v>7.9528718703976403E-2</v>
      </c>
      <c r="C46" s="2">
        <v>7.5949367088607597E-2</v>
      </c>
      <c r="D46" s="2">
        <v>7.8629032258064502E-2</v>
      </c>
      <c r="E46" s="2">
        <v>8.7982832618025794E-2</v>
      </c>
      <c r="F46" s="2">
        <v>9.2039800995024901E-2</v>
      </c>
      <c r="G46" s="2">
        <v>9.4986807387862804E-2</v>
      </c>
      <c r="H46" s="2">
        <v>7.7720207253885995E-2</v>
      </c>
      <c r="I46" s="2">
        <v>7.43589743589744E-2</v>
      </c>
      <c r="J46" s="2">
        <v>6.8292682926829301E-2</v>
      </c>
      <c r="K46" s="2">
        <v>6.9605568445475594E-2</v>
      </c>
    </row>
    <row r="47" spans="1:11" x14ac:dyDescent="0.25">
      <c r="A47" s="8" t="s">
        <v>99</v>
      </c>
      <c r="B47" s="2">
        <v>0.11929307805596499</v>
      </c>
      <c r="C47" s="2">
        <v>0.14285714285714299</v>
      </c>
      <c r="D47" s="2">
        <v>0.141129032258065</v>
      </c>
      <c r="E47" s="2">
        <v>0.15665236051502099</v>
      </c>
      <c r="F47" s="2">
        <v>0.17910447761194001</v>
      </c>
      <c r="G47" s="2">
        <v>0.20316622691292899</v>
      </c>
      <c r="H47" s="2">
        <v>0.233160621761658</v>
      </c>
      <c r="I47" s="2">
        <v>0.251282051282051</v>
      </c>
      <c r="J47" s="2">
        <v>0.26585365853658499</v>
      </c>
      <c r="K47" s="2">
        <v>0.26218097447795802</v>
      </c>
    </row>
    <row r="48" spans="1:11" x14ac:dyDescent="0.25">
      <c r="A48" s="8" t="s">
        <v>100</v>
      </c>
      <c r="B48" s="2">
        <v>6.18556701030928E-2</v>
      </c>
      <c r="C48" s="2">
        <v>5.4249547920434002E-2</v>
      </c>
      <c r="D48" s="2">
        <v>5.4435483870967701E-2</v>
      </c>
      <c r="E48" s="2">
        <v>4.7210300429184601E-2</v>
      </c>
      <c r="F48" s="2">
        <v>3.7313432835820899E-2</v>
      </c>
      <c r="G48" s="2">
        <v>4.2216358839050103E-2</v>
      </c>
      <c r="H48" s="2">
        <v>6.21761658031088E-2</v>
      </c>
      <c r="I48" s="2">
        <v>6.15384615384615E-2</v>
      </c>
      <c r="J48" s="2">
        <v>6.8292682926829301E-2</v>
      </c>
      <c r="K48" s="2">
        <v>6.9605568445475594E-2</v>
      </c>
    </row>
    <row r="49" spans="1:12" x14ac:dyDescent="0.25">
      <c r="A49" s="15"/>
    </row>
    <row r="50" spans="1:12" x14ac:dyDescent="0.25">
      <c r="A50" s="15"/>
    </row>
    <row r="51" spans="1:12" x14ac:dyDescent="0.25">
      <c r="A51" s="15"/>
      <c r="B51" s="21" t="s">
        <v>30</v>
      </c>
      <c r="C51" s="21"/>
      <c r="D51" s="21"/>
      <c r="E51" s="21"/>
      <c r="F51" s="21"/>
      <c r="G51" s="21"/>
      <c r="H51" s="21"/>
      <c r="I51" s="21"/>
      <c r="J51" s="21"/>
      <c r="K51" s="6" t="s">
        <v>31</v>
      </c>
      <c r="L51" s="6" t="s">
        <v>32</v>
      </c>
    </row>
    <row r="52" spans="1:12" x14ac:dyDescent="0.25">
      <c r="A52" s="9" t="s">
        <v>33</v>
      </c>
      <c r="B52" s="4" t="s">
        <v>14</v>
      </c>
      <c r="C52" s="4" t="s">
        <v>15</v>
      </c>
      <c r="D52" s="4" t="s">
        <v>16</v>
      </c>
      <c r="E52" s="4" t="s">
        <v>17</v>
      </c>
      <c r="F52" s="4" t="s">
        <v>18</v>
      </c>
      <c r="G52" s="4" t="s">
        <v>19</v>
      </c>
      <c r="H52" s="4" t="s">
        <v>20</v>
      </c>
      <c r="I52" s="4" t="s">
        <v>21</v>
      </c>
      <c r="J52" s="4" t="s">
        <v>22</v>
      </c>
      <c r="K52" s="4" t="s">
        <v>23</v>
      </c>
      <c r="L52" s="4" t="s">
        <v>24</v>
      </c>
    </row>
    <row r="53" spans="1:12" x14ac:dyDescent="0.25">
      <c r="A53" s="8" t="s">
        <v>83</v>
      </c>
      <c r="B53" s="2">
        <v>-4.2372881355932202E-2</v>
      </c>
      <c r="C53" s="2">
        <v>4.2983565107458897E-2</v>
      </c>
      <c r="D53" s="2">
        <v>2.4242424242424201E-2</v>
      </c>
      <c r="E53" s="2">
        <v>3.4319526627218898E-2</v>
      </c>
      <c r="F53" s="2">
        <v>3.20366132723112E-2</v>
      </c>
      <c r="G53" s="2">
        <v>1.8847006651884698E-2</v>
      </c>
      <c r="H53" s="2">
        <v>-1.1969532100108799E-2</v>
      </c>
      <c r="I53" s="2">
        <v>-5.5066079295154197E-3</v>
      </c>
      <c r="J53" s="2">
        <v>2.7685492801771901E-2</v>
      </c>
      <c r="K53" s="3">
        <v>2.88248337028825E-2</v>
      </c>
      <c r="L53" s="3">
        <v>0.123486682808717</v>
      </c>
    </row>
    <row r="54" spans="1:12" x14ac:dyDescent="0.25">
      <c r="A54" s="8" t="s">
        <v>84</v>
      </c>
      <c r="B54" s="2">
        <v>9.3333333333333296E-2</v>
      </c>
      <c r="C54" s="2">
        <v>-3.65853658536585E-2</v>
      </c>
      <c r="D54" s="2">
        <v>0.189873417721519</v>
      </c>
      <c r="E54" s="2">
        <v>3.1914893617021302E-2</v>
      </c>
      <c r="F54" s="2">
        <v>-7.2164948453608199E-2</v>
      </c>
      <c r="G54" s="2">
        <v>5.5555555555555601E-2</v>
      </c>
      <c r="H54" s="2">
        <v>6.3157894736842093E-2</v>
      </c>
      <c r="I54" s="2">
        <v>1.9801980198019799E-2</v>
      </c>
      <c r="J54" s="2">
        <v>7.7669902912621394E-2</v>
      </c>
      <c r="K54" s="3">
        <v>0.233333333333333</v>
      </c>
      <c r="L54" s="3">
        <v>0.48</v>
      </c>
    </row>
    <row r="55" spans="1:12" x14ac:dyDescent="0.25">
      <c r="A55" s="8" t="s">
        <v>85</v>
      </c>
      <c r="B55" s="2">
        <v>-4.1666666666666699E-2</v>
      </c>
      <c r="C55" s="2">
        <v>4.3478260869565202E-2</v>
      </c>
      <c r="D55" s="2">
        <v>6.6666666666666693E-2</v>
      </c>
      <c r="E55" s="2">
        <v>3.125E-2</v>
      </c>
      <c r="F55" s="2">
        <v>-1.5151515151515201E-2</v>
      </c>
      <c r="G55" s="2">
        <v>8.4615384615384606E-2</v>
      </c>
      <c r="H55" s="2">
        <v>8.5106382978723402E-2</v>
      </c>
      <c r="I55" s="2">
        <v>1.9607843137254902E-2</v>
      </c>
      <c r="J55" s="2">
        <v>-5.1282051282051301E-2</v>
      </c>
      <c r="K55" s="3">
        <v>0.138461538461538</v>
      </c>
      <c r="L55" s="3">
        <v>0.233333333333333</v>
      </c>
    </row>
    <row r="56" spans="1:12" x14ac:dyDescent="0.25">
      <c r="A56" s="8" t="s">
        <v>86</v>
      </c>
      <c r="B56" s="2">
        <v>-4.05594405594406E-2</v>
      </c>
      <c r="C56" s="2">
        <v>-4.85908649173955E-4</v>
      </c>
      <c r="D56" s="2">
        <v>3.8891589693728697E-2</v>
      </c>
      <c r="E56" s="2">
        <v>5.1474029012634499E-3</v>
      </c>
      <c r="F56" s="2">
        <v>-1.11731843575419E-2</v>
      </c>
      <c r="G56" s="2">
        <v>3.2956685499058398E-2</v>
      </c>
      <c r="H56" s="2">
        <v>-9.1157702825888796E-4</v>
      </c>
      <c r="I56" s="2">
        <v>-3.7864963503649603E-2</v>
      </c>
      <c r="J56" s="2">
        <v>2.7501185395922199E-2</v>
      </c>
      <c r="K56" s="3">
        <v>2.0244821092278702E-2</v>
      </c>
      <c r="L56" s="3">
        <v>1.02564102564103E-2</v>
      </c>
    </row>
    <row r="57" spans="1:12" x14ac:dyDescent="0.25">
      <c r="A57" s="8" t="s">
        <v>87</v>
      </c>
      <c r="B57" s="2">
        <v>8.4905660377358499E-2</v>
      </c>
      <c r="C57" s="2">
        <v>0.13043478260869601</v>
      </c>
      <c r="D57" s="2">
        <v>6.9230769230769207E-2</v>
      </c>
      <c r="E57" s="2">
        <v>8.6330935251798593E-2</v>
      </c>
      <c r="F57" s="2">
        <v>4.6357615894039701E-2</v>
      </c>
      <c r="G57" s="2">
        <v>8.8607594936708903E-2</v>
      </c>
      <c r="H57" s="2">
        <v>0</v>
      </c>
      <c r="I57" s="2">
        <v>-5.8139534883720903E-3</v>
      </c>
      <c r="J57" s="2">
        <v>4.6783625730994101E-2</v>
      </c>
      <c r="K57" s="3">
        <v>0.132911392405063</v>
      </c>
      <c r="L57" s="3">
        <v>0.68867924528301905</v>
      </c>
    </row>
    <row r="58" spans="1:12" x14ac:dyDescent="0.25">
      <c r="A58" s="8" t="s">
        <v>88</v>
      </c>
      <c r="B58" s="2">
        <v>-0.15</v>
      </c>
      <c r="C58" s="2">
        <v>-6.3348416289592799E-2</v>
      </c>
      <c r="D58" s="2">
        <v>-8.2125603864734303E-2</v>
      </c>
      <c r="E58" s="2">
        <v>5.2631578947368403E-3</v>
      </c>
      <c r="F58" s="2">
        <v>4.7120418848167499E-2</v>
      </c>
      <c r="G58" s="2">
        <v>0</v>
      </c>
      <c r="H58" s="2">
        <v>0.04</v>
      </c>
      <c r="I58" s="2">
        <v>-3.3653846153846201E-2</v>
      </c>
      <c r="J58" s="2">
        <v>2.48756218905473E-2</v>
      </c>
      <c r="K58" s="3">
        <v>0.03</v>
      </c>
      <c r="L58" s="3">
        <v>-0.20769230769230801</v>
      </c>
    </row>
    <row r="59" spans="1:12" x14ac:dyDescent="0.25">
      <c r="A59" s="8" t="s">
        <v>89</v>
      </c>
      <c r="B59" s="2">
        <v>-0.33333333333333298</v>
      </c>
      <c r="C59" s="2">
        <v>0</v>
      </c>
      <c r="D59" s="2">
        <v>-0.1</v>
      </c>
      <c r="E59" s="2">
        <v>0.55555555555555602</v>
      </c>
      <c r="F59" s="2">
        <v>0.28571428571428598</v>
      </c>
      <c r="G59" s="2">
        <v>0.11111111111111099</v>
      </c>
      <c r="H59" s="2">
        <v>-0.05</v>
      </c>
      <c r="I59" s="2">
        <v>5.2631578947368397E-2</v>
      </c>
      <c r="J59" s="2">
        <v>0.25</v>
      </c>
      <c r="K59" s="3">
        <v>0.38888888888888901</v>
      </c>
      <c r="L59" s="3">
        <v>0.66666666666666696</v>
      </c>
    </row>
    <row r="60" spans="1:12" x14ac:dyDescent="0.25">
      <c r="A60" s="8" t="s">
        <v>90</v>
      </c>
      <c r="B60" s="2">
        <v>-0.5</v>
      </c>
      <c r="C60" s="2">
        <v>0</v>
      </c>
      <c r="D60" s="2">
        <v>0</v>
      </c>
      <c r="E60" s="2">
        <v>2</v>
      </c>
      <c r="F60" s="2">
        <v>0</v>
      </c>
      <c r="G60" s="2">
        <v>-0.33333333333333298</v>
      </c>
      <c r="H60" s="2">
        <v>0.5</v>
      </c>
      <c r="I60" s="2">
        <v>0</v>
      </c>
      <c r="J60" s="2">
        <v>0.66666666666666696</v>
      </c>
      <c r="K60" s="3">
        <v>0.66666666666666696</v>
      </c>
      <c r="L60" s="3">
        <v>1.5</v>
      </c>
    </row>
    <row r="61" spans="1:12" x14ac:dyDescent="0.25">
      <c r="A61" s="8" t="s">
        <v>91</v>
      </c>
      <c r="B61" s="2">
        <v>-0.16666666666666699</v>
      </c>
      <c r="C61" s="2">
        <v>0</v>
      </c>
      <c r="D61" s="2">
        <v>0.2</v>
      </c>
      <c r="E61" s="2">
        <v>-0.16666666666666699</v>
      </c>
      <c r="F61" s="2">
        <v>0.2</v>
      </c>
      <c r="G61" s="2">
        <v>0.33333333333333298</v>
      </c>
      <c r="H61" s="2">
        <v>0.125</v>
      </c>
      <c r="I61" s="2">
        <v>0.22222222222222199</v>
      </c>
      <c r="J61" s="2">
        <v>9.0909090909090898E-2</v>
      </c>
      <c r="K61" s="3">
        <v>1</v>
      </c>
      <c r="L61" s="3">
        <v>1</v>
      </c>
    </row>
    <row r="62" spans="1:12" x14ac:dyDescent="0.25">
      <c r="A62" s="8" t="s">
        <v>92</v>
      </c>
      <c r="B62" s="2">
        <v>-5.7971014492753603E-2</v>
      </c>
      <c r="C62" s="2">
        <v>-5.3846153846153801E-2</v>
      </c>
      <c r="D62" s="2">
        <v>6.50406504065041E-2</v>
      </c>
      <c r="E62" s="2">
        <v>4.58015267175573E-2</v>
      </c>
      <c r="F62" s="2">
        <v>8.7591240875912399E-2</v>
      </c>
      <c r="G62" s="2">
        <v>3.35570469798658E-2</v>
      </c>
      <c r="H62" s="2">
        <v>6.4935064935064896E-3</v>
      </c>
      <c r="I62" s="2">
        <v>3.8709677419354799E-2</v>
      </c>
      <c r="J62" s="2">
        <v>6.2111801242236003E-2</v>
      </c>
      <c r="K62" s="3">
        <v>0.14765100671140899</v>
      </c>
      <c r="L62" s="3">
        <v>0.23913043478260901</v>
      </c>
    </row>
    <row r="63" spans="1:12" x14ac:dyDescent="0.25">
      <c r="A63" s="8" t="s">
        <v>93</v>
      </c>
      <c r="B63" s="2">
        <v>-0.2</v>
      </c>
      <c r="C63" s="2">
        <v>-0.25</v>
      </c>
      <c r="D63" s="2">
        <v>0.66666666666666696</v>
      </c>
      <c r="E63" s="2">
        <v>0.2</v>
      </c>
      <c r="F63" s="2">
        <v>0</v>
      </c>
      <c r="G63" s="2">
        <v>0</v>
      </c>
      <c r="H63" s="2">
        <v>0.5</v>
      </c>
      <c r="I63" s="2">
        <v>0.11111111111111099</v>
      </c>
      <c r="J63" s="2">
        <v>0</v>
      </c>
      <c r="K63" s="3">
        <v>0.66666666666666696</v>
      </c>
      <c r="L63" s="3">
        <v>1</v>
      </c>
    </row>
    <row r="64" spans="1:12" x14ac:dyDescent="0.25">
      <c r="A64" s="8" t="s">
        <v>94</v>
      </c>
      <c r="B64" s="2">
        <v>-0.17647058823529399</v>
      </c>
      <c r="C64" s="2">
        <v>-0.35714285714285698</v>
      </c>
      <c r="D64" s="2">
        <v>-0.11111111111111099</v>
      </c>
      <c r="E64" s="2">
        <v>-0.25</v>
      </c>
      <c r="F64" s="2">
        <v>0</v>
      </c>
      <c r="G64" s="2">
        <v>0.5</v>
      </c>
      <c r="H64" s="2">
        <v>-0.11111111111111099</v>
      </c>
      <c r="I64" s="2">
        <v>0.25</v>
      </c>
      <c r="J64" s="2">
        <v>0.2</v>
      </c>
      <c r="K64" s="3">
        <v>1</v>
      </c>
      <c r="L64" s="3">
        <v>-0.29411764705882398</v>
      </c>
    </row>
    <row r="65" spans="1:12" x14ac:dyDescent="0.25">
      <c r="A65" s="8" t="s">
        <v>95</v>
      </c>
      <c r="B65" s="2">
        <v>-0.19770114942528699</v>
      </c>
      <c r="C65" s="2">
        <v>-0.108882521489971</v>
      </c>
      <c r="D65" s="2">
        <v>-0.109324758842444</v>
      </c>
      <c r="E65" s="2">
        <v>-0.151624548736462</v>
      </c>
      <c r="F65" s="2">
        <v>-0.12765957446808501</v>
      </c>
      <c r="G65" s="2">
        <v>-6.3414634146341506E-2</v>
      </c>
      <c r="H65" s="2">
        <v>-3.125E-2</v>
      </c>
      <c r="I65" s="2">
        <v>-1.6129032258064498E-2</v>
      </c>
      <c r="J65" s="2">
        <v>3.2786885245901599E-2</v>
      </c>
      <c r="K65" s="3">
        <v>-7.8048780487804906E-2</v>
      </c>
      <c r="L65" s="3">
        <v>-0.56551724137931003</v>
      </c>
    </row>
    <row r="66" spans="1:12" x14ac:dyDescent="0.25">
      <c r="A66" s="8" t="s">
        <v>96</v>
      </c>
      <c r="B66" s="2">
        <v>-0.170212765957447</v>
      </c>
      <c r="C66" s="2">
        <v>-0.15384615384615399</v>
      </c>
      <c r="D66" s="2">
        <v>0.12121212121212099</v>
      </c>
      <c r="E66" s="2">
        <v>-0.162162162162162</v>
      </c>
      <c r="F66" s="2">
        <v>0.16129032258064499</v>
      </c>
      <c r="G66" s="2">
        <v>5.5555555555555601E-2</v>
      </c>
      <c r="H66" s="2">
        <v>0.105263157894737</v>
      </c>
      <c r="I66" s="2">
        <v>0.14285714285714299</v>
      </c>
      <c r="J66" s="2">
        <v>0.125</v>
      </c>
      <c r="K66" s="3">
        <v>0.5</v>
      </c>
      <c r="L66" s="3">
        <v>0.14893617021276601</v>
      </c>
    </row>
    <row r="67" spans="1:12" x14ac:dyDescent="0.25">
      <c r="A67" s="8" t="s">
        <v>97</v>
      </c>
      <c r="B67" s="2">
        <v>-0.3</v>
      </c>
      <c r="C67" s="2">
        <v>0.14285714285714299</v>
      </c>
      <c r="D67" s="2">
        <v>0</v>
      </c>
      <c r="E67" s="2">
        <v>-0.25</v>
      </c>
      <c r="F67" s="2">
        <v>-0.25</v>
      </c>
      <c r="G67" s="2">
        <v>0.33333333333333298</v>
      </c>
      <c r="H67" s="2">
        <v>-8.3333333333333301E-2</v>
      </c>
      <c r="I67" s="2">
        <v>0.27272727272727298</v>
      </c>
      <c r="J67" s="2">
        <v>7.1428571428571397E-2</v>
      </c>
      <c r="K67" s="3">
        <v>0.66666666666666696</v>
      </c>
      <c r="L67" s="3">
        <v>-0.25</v>
      </c>
    </row>
    <row r="68" spans="1:12" x14ac:dyDescent="0.25">
      <c r="A68" s="8" t="s">
        <v>98</v>
      </c>
      <c r="B68" s="2">
        <v>-0.22222222222222199</v>
      </c>
      <c r="C68" s="2">
        <v>-7.1428571428571397E-2</v>
      </c>
      <c r="D68" s="2">
        <v>5.1282051282051301E-2</v>
      </c>
      <c r="E68" s="2">
        <v>-9.7560975609756101E-2</v>
      </c>
      <c r="F68" s="2">
        <v>-2.7027027027027001E-2</v>
      </c>
      <c r="G68" s="2">
        <v>-0.16666666666666699</v>
      </c>
      <c r="H68" s="2">
        <v>-3.3333333333333298E-2</v>
      </c>
      <c r="I68" s="2">
        <v>-3.4482758620689703E-2</v>
      </c>
      <c r="J68" s="2">
        <v>7.1428571428571397E-2</v>
      </c>
      <c r="K68" s="3">
        <v>-0.16666666666666699</v>
      </c>
      <c r="L68" s="3">
        <v>-0.44444444444444398</v>
      </c>
    </row>
    <row r="69" spans="1:12" x14ac:dyDescent="0.25">
      <c r="A69" s="8" t="s">
        <v>99</v>
      </c>
      <c r="B69" s="2">
        <v>-2.4691358024691398E-2</v>
      </c>
      <c r="C69" s="2">
        <v>-0.113924050632911</v>
      </c>
      <c r="D69" s="2">
        <v>4.2857142857142899E-2</v>
      </c>
      <c r="E69" s="2">
        <v>-1.3698630136986301E-2</v>
      </c>
      <c r="F69" s="2">
        <v>6.9444444444444406E-2</v>
      </c>
      <c r="G69" s="2">
        <v>0.168831168831169</v>
      </c>
      <c r="H69" s="2">
        <v>8.8888888888888906E-2</v>
      </c>
      <c r="I69" s="2">
        <v>0.11224489795918401</v>
      </c>
      <c r="J69" s="2">
        <v>3.6697247706422E-2</v>
      </c>
      <c r="K69" s="3">
        <v>0.46753246753246802</v>
      </c>
      <c r="L69" s="3">
        <v>0.39506172839506198</v>
      </c>
    </row>
    <row r="70" spans="1:12" x14ac:dyDescent="0.25">
      <c r="A70" s="8" t="s">
        <v>100</v>
      </c>
      <c r="B70" s="2">
        <v>-0.28571428571428598</v>
      </c>
      <c r="C70" s="2">
        <v>-0.1</v>
      </c>
      <c r="D70" s="2">
        <v>-0.18518518518518501</v>
      </c>
      <c r="E70" s="2">
        <v>-0.31818181818181801</v>
      </c>
      <c r="F70" s="2">
        <v>6.6666666666666693E-2</v>
      </c>
      <c r="G70" s="2">
        <v>0.5</v>
      </c>
      <c r="H70" s="2">
        <v>0</v>
      </c>
      <c r="I70" s="2">
        <v>0.16666666666666699</v>
      </c>
      <c r="J70" s="2">
        <v>7.1428571428571397E-2</v>
      </c>
      <c r="K70" s="3">
        <v>0.875</v>
      </c>
      <c r="L70" s="3">
        <v>-0.28571428571428598</v>
      </c>
    </row>
    <row r="71" spans="1:12" x14ac:dyDescent="0.25">
      <c r="A71" s="11" t="s">
        <v>13</v>
      </c>
      <c r="B71" s="3">
        <v>-6.7137005006827497E-2</v>
      </c>
      <c r="C71" s="3">
        <v>-8.2947060258599693E-3</v>
      </c>
      <c r="D71" s="3">
        <v>2.3124231242312401E-2</v>
      </c>
      <c r="E71" s="3">
        <v>1.68309689829286E-3</v>
      </c>
      <c r="F71" s="3">
        <v>1.2001920307249201E-3</v>
      </c>
      <c r="G71" s="3">
        <v>3.2366339007432299E-2</v>
      </c>
      <c r="H71" s="3">
        <v>4.8769159312587098E-3</v>
      </c>
      <c r="I71" s="3">
        <v>-1.36353131499884E-2</v>
      </c>
      <c r="J71" s="3">
        <v>3.2099343955014098E-2</v>
      </c>
      <c r="K71" s="3">
        <v>5.6101654279549301E-2</v>
      </c>
      <c r="L71" s="3">
        <v>2.5034137460172999E-3</v>
      </c>
    </row>
    <row r="72" spans="1:12" x14ac:dyDescent="0.25">
      <c r="A72" s="15"/>
    </row>
    <row r="73" spans="1:12" x14ac:dyDescent="0.25">
      <c r="A73" s="13" t="s">
        <v>34</v>
      </c>
    </row>
    <row r="74" spans="1:12" x14ac:dyDescent="0.25">
      <c r="A74" s="14" t="s">
        <v>35</v>
      </c>
    </row>
    <row r="75" spans="1:12" x14ac:dyDescent="0.25">
      <c r="A75" s="14" t="s">
        <v>36</v>
      </c>
    </row>
    <row r="76" spans="1:12" x14ac:dyDescent="0.25">
      <c r="A76" s="14" t="s">
        <v>37</v>
      </c>
    </row>
    <row r="77" spans="1:12" x14ac:dyDescent="0.25">
      <c r="A77" s="14" t="s">
        <v>102</v>
      </c>
    </row>
    <row r="78" spans="1:12" x14ac:dyDescent="0.25">
      <c r="A78" s="14" t="s">
        <v>38</v>
      </c>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122</v>
      </c>
    </row>
    <row r="2" spans="1:11" ht="15" x14ac:dyDescent="0.25">
      <c r="A2" s="12" t="s">
        <v>123</v>
      </c>
    </row>
    <row r="3" spans="1:11" ht="15" x14ac:dyDescent="0.25">
      <c r="A3" s="12" t="s">
        <v>27</v>
      </c>
    </row>
    <row r="4" spans="1:11" x14ac:dyDescent="0.25">
      <c r="A4" s="15"/>
    </row>
    <row r="5" spans="1:11" x14ac:dyDescent="0.25">
      <c r="A5" s="17" t="str">
        <f>HYPERLINK("#'Table of contents'!A12",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10</v>
      </c>
      <c r="B8" s="1">
        <v>358</v>
      </c>
      <c r="C8" s="1">
        <v>312</v>
      </c>
      <c r="D8" s="1">
        <v>316</v>
      </c>
      <c r="E8" s="1">
        <v>265</v>
      </c>
      <c r="F8" s="1">
        <v>224</v>
      </c>
      <c r="G8" s="1">
        <v>227</v>
      </c>
      <c r="H8" s="1">
        <v>188</v>
      </c>
      <c r="I8" s="1">
        <v>169</v>
      </c>
      <c r="J8" s="1">
        <v>134</v>
      </c>
      <c r="K8" s="1">
        <v>108</v>
      </c>
    </row>
    <row r="9" spans="1:11" x14ac:dyDescent="0.25">
      <c r="A9" s="16" t="s">
        <v>11</v>
      </c>
      <c r="B9" s="1">
        <v>2356</v>
      </c>
      <c r="C9" s="1">
        <v>2180</v>
      </c>
      <c r="D9" s="1">
        <v>2157</v>
      </c>
      <c r="E9" s="1">
        <v>2207</v>
      </c>
      <c r="F9" s="1">
        <v>2292</v>
      </c>
      <c r="G9" s="1">
        <v>2289</v>
      </c>
      <c r="H9" s="1">
        <v>2373</v>
      </c>
      <c r="I9" s="1">
        <v>2424</v>
      </c>
      <c r="J9" s="1">
        <v>2496</v>
      </c>
      <c r="K9" s="1">
        <v>2621</v>
      </c>
    </row>
    <row r="10" spans="1:11" x14ac:dyDescent="0.25">
      <c r="A10" s="16" t="s">
        <v>12</v>
      </c>
      <c r="B10" s="1">
        <v>185</v>
      </c>
      <c r="C10" s="1">
        <v>189</v>
      </c>
      <c r="D10" s="1">
        <v>200</v>
      </c>
      <c r="E10" s="1">
        <v>198</v>
      </c>
      <c r="F10" s="1">
        <v>178</v>
      </c>
      <c r="G10" s="1">
        <v>182</v>
      </c>
      <c r="H10" s="1">
        <v>194</v>
      </c>
      <c r="I10" s="1">
        <v>215</v>
      </c>
      <c r="J10" s="1">
        <v>241</v>
      </c>
      <c r="K10" s="1">
        <v>223</v>
      </c>
    </row>
    <row r="11" spans="1:11" x14ac:dyDescent="0.25">
      <c r="A11" s="10" t="s">
        <v>13</v>
      </c>
      <c r="B11" s="5">
        <v>2899</v>
      </c>
      <c r="C11" s="5">
        <v>2681</v>
      </c>
      <c r="D11" s="5">
        <v>2673</v>
      </c>
      <c r="E11" s="5">
        <v>2670</v>
      </c>
      <c r="F11" s="5">
        <v>2694</v>
      </c>
      <c r="G11" s="5">
        <v>2698</v>
      </c>
      <c r="H11" s="5">
        <v>2755</v>
      </c>
      <c r="I11" s="5">
        <v>2808</v>
      </c>
      <c r="J11" s="5">
        <v>2871</v>
      </c>
      <c r="K11" s="5">
        <v>2952</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10</v>
      </c>
      <c r="B16" s="2">
        <v>0.12349085891686799</v>
      </c>
      <c r="C16" s="2">
        <v>0.116374487131667</v>
      </c>
      <c r="D16" s="2">
        <v>0.11821922933034</v>
      </c>
      <c r="E16" s="2">
        <v>9.9250936329587994E-2</v>
      </c>
      <c r="F16" s="2">
        <v>8.3147735708982901E-2</v>
      </c>
      <c r="G16" s="2">
        <v>8.4136397331356597E-2</v>
      </c>
      <c r="H16" s="2">
        <v>6.8239564428312194E-2</v>
      </c>
      <c r="I16" s="2">
        <v>6.0185185185185203E-2</v>
      </c>
      <c r="J16" s="2">
        <v>4.6673632880529399E-2</v>
      </c>
      <c r="K16" s="2">
        <v>3.65853658536585E-2</v>
      </c>
    </row>
    <row r="17" spans="1:12" x14ac:dyDescent="0.25">
      <c r="A17" s="8" t="s">
        <v>11</v>
      </c>
      <c r="B17" s="2">
        <v>0.81269403242497396</v>
      </c>
      <c r="C17" s="2">
        <v>0.81312942931741905</v>
      </c>
      <c r="D17" s="2">
        <v>0.80695847362513995</v>
      </c>
      <c r="E17" s="2">
        <v>0.826591760299625</v>
      </c>
      <c r="F17" s="2">
        <v>0.85077951002227203</v>
      </c>
      <c r="G17" s="2">
        <v>0.84840622683469202</v>
      </c>
      <c r="H17" s="2">
        <v>0.86134301270417402</v>
      </c>
      <c r="I17" s="2">
        <v>0.86324786324786296</v>
      </c>
      <c r="J17" s="2">
        <v>0.86938349007314497</v>
      </c>
      <c r="K17" s="2">
        <v>0.88787262872628703</v>
      </c>
    </row>
    <row r="18" spans="1:12" x14ac:dyDescent="0.25">
      <c r="A18" s="8" t="s">
        <v>12</v>
      </c>
      <c r="B18" s="2">
        <v>6.3815108658157996E-2</v>
      </c>
      <c r="C18" s="2">
        <v>7.0496083550913802E-2</v>
      </c>
      <c r="D18" s="2">
        <v>7.4822297044519301E-2</v>
      </c>
      <c r="E18" s="2">
        <v>7.4157303370786506E-2</v>
      </c>
      <c r="F18" s="2">
        <v>6.6072754268745398E-2</v>
      </c>
      <c r="G18" s="2">
        <v>6.7457375833951103E-2</v>
      </c>
      <c r="H18" s="2">
        <v>7.0417422867513596E-2</v>
      </c>
      <c r="I18" s="2">
        <v>7.6566951566951605E-2</v>
      </c>
      <c r="J18" s="2">
        <v>8.3942877046325304E-2</v>
      </c>
      <c r="K18" s="2">
        <v>7.5542005420054195E-2</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10</v>
      </c>
      <c r="B23" s="2">
        <v>-0.12849162011173201</v>
      </c>
      <c r="C23" s="2">
        <v>1.2820512820512799E-2</v>
      </c>
      <c r="D23" s="2">
        <v>-0.161392405063291</v>
      </c>
      <c r="E23" s="2">
        <v>-0.15471698113207499</v>
      </c>
      <c r="F23" s="2">
        <v>1.33928571428571E-2</v>
      </c>
      <c r="G23" s="2">
        <v>-0.171806167400881</v>
      </c>
      <c r="H23" s="2">
        <v>-0.10106382978723399</v>
      </c>
      <c r="I23" s="2">
        <v>-0.207100591715976</v>
      </c>
      <c r="J23" s="2">
        <v>-0.19402985074626899</v>
      </c>
      <c r="K23" s="3">
        <v>-0.52422907488986803</v>
      </c>
      <c r="L23" s="3">
        <v>-0.69832402234636903</v>
      </c>
    </row>
    <row r="24" spans="1:12" x14ac:dyDescent="0.25">
      <c r="A24" s="8" t="s">
        <v>11</v>
      </c>
      <c r="B24" s="2">
        <v>-7.4702886247877798E-2</v>
      </c>
      <c r="C24" s="2">
        <v>-1.05504587155963E-2</v>
      </c>
      <c r="D24" s="2">
        <v>2.3180343069077399E-2</v>
      </c>
      <c r="E24" s="2">
        <v>3.85138196647032E-2</v>
      </c>
      <c r="F24" s="2">
        <v>-1.3089005235602099E-3</v>
      </c>
      <c r="G24" s="2">
        <v>3.6697247706422E-2</v>
      </c>
      <c r="H24" s="2">
        <v>2.1491782553729501E-2</v>
      </c>
      <c r="I24" s="2">
        <v>2.9702970297029702E-2</v>
      </c>
      <c r="J24" s="2">
        <v>5.0080128205128201E-2</v>
      </c>
      <c r="K24" s="3">
        <v>0.14504150283966799</v>
      </c>
      <c r="L24" s="3">
        <v>0.11247877758913399</v>
      </c>
    </row>
    <row r="25" spans="1:12" x14ac:dyDescent="0.25">
      <c r="A25" s="8" t="s">
        <v>12</v>
      </c>
      <c r="B25" s="2">
        <v>2.1621621621621599E-2</v>
      </c>
      <c r="C25" s="2">
        <v>5.8201058201058198E-2</v>
      </c>
      <c r="D25" s="2">
        <v>-0.01</v>
      </c>
      <c r="E25" s="2">
        <v>-0.10101010101010099</v>
      </c>
      <c r="F25" s="2">
        <v>2.2471910112359501E-2</v>
      </c>
      <c r="G25" s="2">
        <v>6.5934065934065894E-2</v>
      </c>
      <c r="H25" s="2">
        <v>0.108247422680412</v>
      </c>
      <c r="I25" s="2">
        <v>0.12093023255814001</v>
      </c>
      <c r="J25" s="2">
        <v>-7.4688796680497896E-2</v>
      </c>
      <c r="K25" s="3">
        <v>0.225274725274725</v>
      </c>
      <c r="L25" s="3">
        <v>0.205405405405405</v>
      </c>
    </row>
    <row r="26" spans="1:12" x14ac:dyDescent="0.25">
      <c r="A26" s="11" t="s">
        <v>13</v>
      </c>
      <c r="B26" s="3">
        <v>-7.5198344256640196E-2</v>
      </c>
      <c r="C26" s="3">
        <v>-2.98396120850429E-3</v>
      </c>
      <c r="D26" s="3">
        <v>-1.12233445566779E-3</v>
      </c>
      <c r="E26" s="3">
        <v>8.9887640449438193E-3</v>
      </c>
      <c r="F26" s="3">
        <v>1.4847809948032699E-3</v>
      </c>
      <c r="G26" s="3">
        <v>2.1126760563380299E-2</v>
      </c>
      <c r="H26" s="3">
        <v>1.9237749546279499E-2</v>
      </c>
      <c r="I26" s="3">
        <v>2.2435897435897401E-2</v>
      </c>
      <c r="J26" s="3">
        <v>2.8213166144200601E-2</v>
      </c>
      <c r="K26" s="3">
        <v>9.4143810229799896E-2</v>
      </c>
      <c r="L26" s="3">
        <v>1.8282166264228999E-2</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124</v>
      </c>
    </row>
    <row r="2" spans="1:11" ht="15" x14ac:dyDescent="0.25">
      <c r="A2" s="12" t="s">
        <v>123</v>
      </c>
    </row>
    <row r="3" spans="1:11" ht="15" x14ac:dyDescent="0.25">
      <c r="A3" s="12" t="s">
        <v>42</v>
      </c>
    </row>
    <row r="4" spans="1:11" x14ac:dyDescent="0.25">
      <c r="A4" s="15"/>
    </row>
    <row r="5" spans="1:11" x14ac:dyDescent="0.25">
      <c r="A5" s="17" t="str">
        <f>HYPERLINK("#'Table of contents'!A13",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39</v>
      </c>
      <c r="B8" s="1">
        <v>1485</v>
      </c>
      <c r="C8" s="1">
        <v>1338</v>
      </c>
      <c r="D8" s="1">
        <v>1328</v>
      </c>
      <c r="E8" s="1">
        <v>1300</v>
      </c>
      <c r="F8" s="1">
        <v>1329</v>
      </c>
      <c r="G8" s="1">
        <v>1322</v>
      </c>
      <c r="H8" s="1">
        <v>1354</v>
      </c>
      <c r="I8" s="1">
        <v>1414</v>
      </c>
      <c r="J8" s="1">
        <v>1457</v>
      </c>
      <c r="K8" s="1">
        <v>1500</v>
      </c>
    </row>
    <row r="9" spans="1:11" x14ac:dyDescent="0.25">
      <c r="A9" s="16" t="s">
        <v>40</v>
      </c>
      <c r="B9" s="1">
        <v>1414</v>
      </c>
      <c r="C9" s="1">
        <v>1343</v>
      </c>
      <c r="D9" s="1">
        <v>1345</v>
      </c>
      <c r="E9" s="1">
        <v>1370</v>
      </c>
      <c r="F9" s="1">
        <v>1365</v>
      </c>
      <c r="G9" s="1">
        <v>1376</v>
      </c>
      <c r="H9" s="1">
        <v>1401</v>
      </c>
      <c r="I9" s="1">
        <v>1394</v>
      </c>
      <c r="J9" s="1">
        <v>1414</v>
      </c>
      <c r="K9" s="1">
        <v>1452</v>
      </c>
    </row>
    <row r="10" spans="1:11" x14ac:dyDescent="0.25">
      <c r="A10" s="10" t="s">
        <v>13</v>
      </c>
      <c r="B10" s="5">
        <v>2899</v>
      </c>
      <c r="C10" s="5">
        <v>2681</v>
      </c>
      <c r="D10" s="5">
        <v>2673</v>
      </c>
      <c r="E10" s="5">
        <v>2670</v>
      </c>
      <c r="F10" s="5">
        <v>2694</v>
      </c>
      <c r="G10" s="5">
        <v>2698</v>
      </c>
      <c r="H10" s="5">
        <v>2755</v>
      </c>
      <c r="I10" s="5">
        <v>2808</v>
      </c>
      <c r="J10" s="5">
        <v>2871</v>
      </c>
      <c r="K10" s="5">
        <v>2952</v>
      </c>
    </row>
    <row r="11" spans="1:11" x14ac:dyDescent="0.25">
      <c r="A11" s="15"/>
    </row>
    <row r="12" spans="1:11" x14ac:dyDescent="0.25">
      <c r="A12" s="15"/>
    </row>
    <row r="13" spans="1:11" x14ac:dyDescent="0.25">
      <c r="A13" s="15"/>
      <c r="B13" s="21" t="s">
        <v>29</v>
      </c>
      <c r="C13" s="22"/>
      <c r="D13" s="22"/>
      <c r="E13" s="22"/>
      <c r="F13" s="22"/>
      <c r="G13" s="22"/>
      <c r="H13" s="22"/>
      <c r="I13" s="22"/>
      <c r="J13" s="22"/>
      <c r="K13" s="22"/>
    </row>
    <row r="14" spans="1:11" x14ac:dyDescent="0.25">
      <c r="A14" s="9" t="s">
        <v>33</v>
      </c>
      <c r="B14" s="4" t="s">
        <v>0</v>
      </c>
      <c r="C14" s="4" t="s">
        <v>1</v>
      </c>
      <c r="D14" s="4" t="s">
        <v>2</v>
      </c>
      <c r="E14" s="4" t="s">
        <v>3</v>
      </c>
      <c r="F14" s="4" t="s">
        <v>4</v>
      </c>
      <c r="G14" s="4" t="s">
        <v>5</v>
      </c>
      <c r="H14" s="4" t="s">
        <v>6</v>
      </c>
      <c r="I14" s="4" t="s">
        <v>7</v>
      </c>
      <c r="J14" s="4" t="s">
        <v>8</v>
      </c>
      <c r="K14" s="4" t="s">
        <v>9</v>
      </c>
    </row>
    <row r="15" spans="1:11" x14ac:dyDescent="0.25">
      <c r="A15" s="8" t="s">
        <v>39</v>
      </c>
      <c r="B15" s="2">
        <v>0.51224560193170099</v>
      </c>
      <c r="C15" s="2">
        <v>0.49906751212234202</v>
      </c>
      <c r="D15" s="2">
        <v>0.496820052375608</v>
      </c>
      <c r="E15" s="2">
        <v>0.48689138576779001</v>
      </c>
      <c r="F15" s="2">
        <v>0.49331848552338498</v>
      </c>
      <c r="G15" s="2">
        <v>0.48999258710155702</v>
      </c>
      <c r="H15" s="2">
        <v>0.49147005444646102</v>
      </c>
      <c r="I15" s="2">
        <v>0.50356125356125403</v>
      </c>
      <c r="J15" s="2">
        <v>0.50748867990247304</v>
      </c>
      <c r="K15" s="2">
        <v>0.50813008130081305</v>
      </c>
    </row>
    <row r="16" spans="1:11" x14ac:dyDescent="0.25">
      <c r="A16" s="8" t="s">
        <v>40</v>
      </c>
      <c r="B16" s="2">
        <v>0.48775439806829901</v>
      </c>
      <c r="C16" s="2">
        <v>0.50093248787765798</v>
      </c>
      <c r="D16" s="2">
        <v>0.503179947624392</v>
      </c>
      <c r="E16" s="2">
        <v>0.51310861423220999</v>
      </c>
      <c r="F16" s="2">
        <v>0.50668151447661502</v>
      </c>
      <c r="G16" s="2">
        <v>0.51000741289844298</v>
      </c>
      <c r="H16" s="2">
        <v>0.50852994555353903</v>
      </c>
      <c r="I16" s="2">
        <v>0.49643874643874603</v>
      </c>
      <c r="J16" s="2">
        <v>0.49251132009752702</v>
      </c>
      <c r="K16" s="2">
        <v>0.491869918699187</v>
      </c>
    </row>
    <row r="17" spans="1:12" x14ac:dyDescent="0.25">
      <c r="A17" s="15"/>
    </row>
    <row r="18" spans="1:12" x14ac:dyDescent="0.25">
      <c r="A18" s="15"/>
    </row>
    <row r="19" spans="1:12" x14ac:dyDescent="0.25">
      <c r="A19" s="15"/>
      <c r="B19" s="21" t="s">
        <v>30</v>
      </c>
      <c r="C19" s="21"/>
      <c r="D19" s="21"/>
      <c r="E19" s="21"/>
      <c r="F19" s="21"/>
      <c r="G19" s="21"/>
      <c r="H19" s="21"/>
      <c r="I19" s="21"/>
      <c r="J19" s="21"/>
      <c r="K19" s="6" t="s">
        <v>31</v>
      </c>
      <c r="L19" s="6" t="s">
        <v>32</v>
      </c>
    </row>
    <row r="20" spans="1:12" x14ac:dyDescent="0.25">
      <c r="A20" s="9" t="s">
        <v>33</v>
      </c>
      <c r="B20" s="4" t="s">
        <v>14</v>
      </c>
      <c r="C20" s="4" t="s">
        <v>15</v>
      </c>
      <c r="D20" s="4" t="s">
        <v>16</v>
      </c>
      <c r="E20" s="4" t="s">
        <v>17</v>
      </c>
      <c r="F20" s="4" t="s">
        <v>18</v>
      </c>
      <c r="G20" s="4" t="s">
        <v>19</v>
      </c>
      <c r="H20" s="4" t="s">
        <v>20</v>
      </c>
      <c r="I20" s="4" t="s">
        <v>21</v>
      </c>
      <c r="J20" s="4" t="s">
        <v>22</v>
      </c>
      <c r="K20" s="4" t="s">
        <v>23</v>
      </c>
      <c r="L20" s="4" t="s">
        <v>24</v>
      </c>
    </row>
    <row r="21" spans="1:12" x14ac:dyDescent="0.25">
      <c r="A21" s="8" t="s">
        <v>39</v>
      </c>
      <c r="B21" s="2">
        <v>-9.8989898989899003E-2</v>
      </c>
      <c r="C21" s="2">
        <v>-7.4738415545590403E-3</v>
      </c>
      <c r="D21" s="2">
        <v>-2.1084337349397599E-2</v>
      </c>
      <c r="E21" s="2">
        <v>2.2307692307692299E-2</v>
      </c>
      <c r="F21" s="2">
        <v>-5.2671181339352903E-3</v>
      </c>
      <c r="G21" s="2">
        <v>2.4205748865355502E-2</v>
      </c>
      <c r="H21" s="2">
        <v>4.4313146233382603E-2</v>
      </c>
      <c r="I21" s="2">
        <v>3.0410183875530399E-2</v>
      </c>
      <c r="J21" s="2">
        <v>2.9512697323267001E-2</v>
      </c>
      <c r="K21" s="3">
        <v>0.13464447806353999</v>
      </c>
      <c r="L21" s="3">
        <v>1.01010101010101E-2</v>
      </c>
    </row>
    <row r="22" spans="1:12" x14ac:dyDescent="0.25">
      <c r="A22" s="8" t="s">
        <v>40</v>
      </c>
      <c r="B22" s="2">
        <v>-5.0212164073550197E-2</v>
      </c>
      <c r="C22" s="2">
        <v>1.4892032762472099E-3</v>
      </c>
      <c r="D22" s="2">
        <v>1.8587360594795502E-2</v>
      </c>
      <c r="E22" s="2">
        <v>-3.6496350364963498E-3</v>
      </c>
      <c r="F22" s="2">
        <v>8.0586080586080595E-3</v>
      </c>
      <c r="G22" s="2">
        <v>1.8168604651162799E-2</v>
      </c>
      <c r="H22" s="2">
        <v>-4.9964311206281203E-3</v>
      </c>
      <c r="I22" s="2">
        <v>1.43472022955524E-2</v>
      </c>
      <c r="J22" s="2">
        <v>2.68741159830269E-2</v>
      </c>
      <c r="K22" s="3">
        <v>5.5232558139534899E-2</v>
      </c>
      <c r="L22" s="3">
        <v>2.68741159830269E-2</v>
      </c>
    </row>
    <row r="23" spans="1:12" x14ac:dyDescent="0.25">
      <c r="A23" s="11" t="s">
        <v>13</v>
      </c>
      <c r="B23" s="3">
        <v>-7.5198344256640196E-2</v>
      </c>
      <c r="C23" s="3">
        <v>-2.98396120850429E-3</v>
      </c>
      <c r="D23" s="3">
        <v>-1.12233445566779E-3</v>
      </c>
      <c r="E23" s="3">
        <v>8.9887640449438193E-3</v>
      </c>
      <c r="F23" s="3">
        <v>1.4847809948032699E-3</v>
      </c>
      <c r="G23" s="3">
        <v>2.1126760563380299E-2</v>
      </c>
      <c r="H23" s="3">
        <v>1.9237749546279499E-2</v>
      </c>
      <c r="I23" s="3">
        <v>2.2435897435897401E-2</v>
      </c>
      <c r="J23" s="3">
        <v>2.8213166144200601E-2</v>
      </c>
      <c r="K23" s="3">
        <v>9.4143810229799896E-2</v>
      </c>
      <c r="L23" s="3">
        <v>1.8282166264228999E-2</v>
      </c>
    </row>
    <row r="24" spans="1:12" x14ac:dyDescent="0.25">
      <c r="A24" s="15"/>
    </row>
    <row r="25" spans="1:12" x14ac:dyDescent="0.25">
      <c r="A25" s="13" t="s">
        <v>34</v>
      </c>
    </row>
    <row r="26" spans="1:12" x14ac:dyDescent="0.25">
      <c r="A26" s="14" t="s">
        <v>35</v>
      </c>
    </row>
    <row r="27" spans="1:12" x14ac:dyDescent="0.25">
      <c r="A27" s="14" t="s">
        <v>36</v>
      </c>
    </row>
    <row r="28" spans="1:12" x14ac:dyDescent="0.25">
      <c r="A28" s="14" t="s">
        <v>37</v>
      </c>
    </row>
    <row r="29" spans="1:12" x14ac:dyDescent="0.25">
      <c r="A29" s="14" t="s">
        <v>38</v>
      </c>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125</v>
      </c>
    </row>
    <row r="2" spans="1:11" ht="15" x14ac:dyDescent="0.25">
      <c r="A2" s="12" t="s">
        <v>123</v>
      </c>
    </row>
    <row r="3" spans="1:11" ht="15" x14ac:dyDescent="0.25">
      <c r="A3" s="12" t="s">
        <v>50</v>
      </c>
    </row>
    <row r="4" spans="1:11" x14ac:dyDescent="0.25">
      <c r="A4" s="15"/>
    </row>
    <row r="5" spans="1:11" x14ac:dyDescent="0.25">
      <c r="A5" s="17" t="str">
        <f>HYPERLINK("#'Table of contents'!A14",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43</v>
      </c>
      <c r="B8" s="1">
        <v>740</v>
      </c>
      <c r="C8" s="1">
        <v>616</v>
      </c>
      <c r="D8" s="1">
        <v>583</v>
      </c>
      <c r="E8" s="1">
        <v>549</v>
      </c>
      <c r="F8" s="1">
        <v>529</v>
      </c>
      <c r="G8" s="1">
        <v>511</v>
      </c>
      <c r="H8" s="1">
        <v>515</v>
      </c>
      <c r="I8" s="1">
        <v>506</v>
      </c>
      <c r="J8" s="1">
        <v>510</v>
      </c>
      <c r="K8" s="1">
        <v>518</v>
      </c>
    </row>
    <row r="9" spans="1:11" x14ac:dyDescent="0.25">
      <c r="A9" s="16" t="s">
        <v>44</v>
      </c>
      <c r="B9" s="1">
        <v>43</v>
      </c>
      <c r="C9" s="1">
        <v>38</v>
      </c>
      <c r="D9" s="1">
        <v>37</v>
      </c>
      <c r="E9" s="1">
        <v>39</v>
      </c>
      <c r="F9" s="1">
        <v>31</v>
      </c>
      <c r="G9" s="1">
        <v>32</v>
      </c>
      <c r="H9" s="1">
        <v>28</v>
      </c>
      <c r="I9" s="1">
        <v>28</v>
      </c>
      <c r="J9" s="1">
        <v>32</v>
      </c>
      <c r="K9" s="1">
        <v>31</v>
      </c>
    </row>
    <row r="10" spans="1:11" x14ac:dyDescent="0.25">
      <c r="A10" s="16" t="s">
        <v>45</v>
      </c>
      <c r="B10" s="1">
        <v>70</v>
      </c>
      <c r="C10" s="1">
        <v>80</v>
      </c>
      <c r="D10" s="1">
        <v>78</v>
      </c>
      <c r="E10" s="1">
        <v>85</v>
      </c>
      <c r="F10" s="1">
        <v>95</v>
      </c>
      <c r="G10" s="1">
        <v>101</v>
      </c>
      <c r="H10" s="1">
        <v>101</v>
      </c>
      <c r="I10" s="1">
        <v>102</v>
      </c>
      <c r="J10" s="1">
        <v>99</v>
      </c>
      <c r="K10" s="1">
        <v>103</v>
      </c>
    </row>
    <row r="11" spans="1:11" x14ac:dyDescent="0.25">
      <c r="A11" s="16" t="s">
        <v>46</v>
      </c>
      <c r="B11" s="1">
        <v>1802</v>
      </c>
      <c r="C11" s="1">
        <v>1743</v>
      </c>
      <c r="D11" s="1">
        <v>1787</v>
      </c>
      <c r="E11" s="1">
        <v>1827</v>
      </c>
      <c r="F11" s="1">
        <v>1879</v>
      </c>
      <c r="G11" s="1">
        <v>1897</v>
      </c>
      <c r="H11" s="1">
        <v>1943</v>
      </c>
      <c r="I11" s="1">
        <v>1985</v>
      </c>
      <c r="J11" s="1">
        <v>2035</v>
      </c>
      <c r="K11" s="1">
        <v>2090</v>
      </c>
    </row>
    <row r="12" spans="1:11" x14ac:dyDescent="0.25">
      <c r="A12" s="16" t="s">
        <v>47</v>
      </c>
      <c r="B12" s="1">
        <v>60</v>
      </c>
      <c r="C12" s="1">
        <v>60</v>
      </c>
      <c r="D12" s="1">
        <v>60</v>
      </c>
      <c r="E12" s="1">
        <v>61</v>
      </c>
      <c r="F12" s="1">
        <v>62</v>
      </c>
      <c r="G12" s="1">
        <v>60</v>
      </c>
      <c r="H12" s="1">
        <v>68</v>
      </c>
      <c r="I12" s="1">
        <v>67</v>
      </c>
      <c r="J12" s="1">
        <v>72</v>
      </c>
      <c r="K12" s="1">
        <v>82</v>
      </c>
    </row>
    <row r="13" spans="1:11" x14ac:dyDescent="0.25">
      <c r="A13" s="16" t="s">
        <v>48</v>
      </c>
      <c r="B13" s="1">
        <v>184</v>
      </c>
      <c r="C13" s="1">
        <v>144</v>
      </c>
      <c r="D13" s="1">
        <v>128</v>
      </c>
      <c r="E13" s="1">
        <v>109</v>
      </c>
      <c r="F13" s="1">
        <v>98</v>
      </c>
      <c r="G13" s="1">
        <v>97</v>
      </c>
      <c r="H13" s="1">
        <v>100</v>
      </c>
      <c r="I13" s="1">
        <v>120</v>
      </c>
      <c r="J13" s="1">
        <v>123</v>
      </c>
      <c r="K13" s="1">
        <v>128</v>
      </c>
    </row>
    <row r="14" spans="1:11" x14ac:dyDescent="0.25">
      <c r="A14" s="10" t="s">
        <v>13</v>
      </c>
      <c r="B14" s="5">
        <v>2899</v>
      </c>
      <c r="C14" s="5">
        <v>2681</v>
      </c>
      <c r="D14" s="5">
        <v>2673</v>
      </c>
      <c r="E14" s="5">
        <v>2670</v>
      </c>
      <c r="F14" s="5">
        <v>2694</v>
      </c>
      <c r="G14" s="5">
        <v>2698</v>
      </c>
      <c r="H14" s="5">
        <v>2755</v>
      </c>
      <c r="I14" s="5">
        <v>2808</v>
      </c>
      <c r="J14" s="5">
        <v>2871</v>
      </c>
      <c r="K14" s="5">
        <v>2952</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43</v>
      </c>
      <c r="B19" s="2">
        <v>0.25526043463263198</v>
      </c>
      <c r="C19" s="2">
        <v>0.22976501305482999</v>
      </c>
      <c r="D19" s="2">
        <v>0.218106995884774</v>
      </c>
      <c r="E19" s="2">
        <v>0.20561797752809</v>
      </c>
      <c r="F19" s="2">
        <v>0.196362286562732</v>
      </c>
      <c r="G19" s="2">
        <v>0.189399555226093</v>
      </c>
      <c r="H19" s="2">
        <v>0.18693284936479099</v>
      </c>
      <c r="I19" s="2">
        <v>0.18019943019942999</v>
      </c>
      <c r="J19" s="2">
        <v>0.17763845350052199</v>
      </c>
      <c r="K19" s="2">
        <v>0.17547425474254699</v>
      </c>
    </row>
    <row r="20" spans="1:12" x14ac:dyDescent="0.25">
      <c r="A20" s="8" t="s">
        <v>44</v>
      </c>
      <c r="B20" s="2">
        <v>1.4832700931355599E-2</v>
      </c>
      <c r="C20" s="2">
        <v>1.4173815740395401E-2</v>
      </c>
      <c r="D20" s="2">
        <v>1.38421249532361E-2</v>
      </c>
      <c r="E20" s="2">
        <v>1.46067415730337E-2</v>
      </c>
      <c r="F20" s="2">
        <v>1.15070527097253E-2</v>
      </c>
      <c r="G20" s="2">
        <v>1.18606375092661E-2</v>
      </c>
      <c r="H20" s="2">
        <v>1.01633393829401E-2</v>
      </c>
      <c r="I20" s="2">
        <v>9.9715099715099696E-3</v>
      </c>
      <c r="J20" s="2">
        <v>1.11459421804249E-2</v>
      </c>
      <c r="K20" s="2">
        <v>1.0501355013550101E-2</v>
      </c>
    </row>
    <row r="21" spans="1:12" x14ac:dyDescent="0.25">
      <c r="A21" s="8" t="s">
        <v>45</v>
      </c>
      <c r="B21" s="2">
        <v>2.4146257330113802E-2</v>
      </c>
      <c r="C21" s="2">
        <v>2.9839612085042901E-2</v>
      </c>
      <c r="D21" s="2">
        <v>2.9180695847362499E-2</v>
      </c>
      <c r="E21" s="2">
        <v>3.1835205992509399E-2</v>
      </c>
      <c r="F21" s="2">
        <v>3.5263548626577601E-2</v>
      </c>
      <c r="G21" s="2">
        <v>3.7435137138621198E-2</v>
      </c>
      <c r="H21" s="2">
        <v>3.6660617059891099E-2</v>
      </c>
      <c r="I21" s="2">
        <v>3.63247863247863E-2</v>
      </c>
      <c r="J21" s="2">
        <v>3.4482758620689703E-2</v>
      </c>
      <c r="K21" s="2">
        <v>3.4891598915989197E-2</v>
      </c>
    </row>
    <row r="22" spans="1:12" x14ac:dyDescent="0.25">
      <c r="A22" s="8" t="s">
        <v>46</v>
      </c>
      <c r="B22" s="2">
        <v>0.62159365298378799</v>
      </c>
      <c r="C22" s="2">
        <v>0.65013054830287198</v>
      </c>
      <c r="D22" s="2">
        <v>0.66853722409278005</v>
      </c>
      <c r="E22" s="2">
        <v>0.68426966292134805</v>
      </c>
      <c r="F22" s="2">
        <v>0.69747587230883401</v>
      </c>
      <c r="G22" s="2">
        <v>0.70311341734618205</v>
      </c>
      <c r="H22" s="2">
        <v>0.70526315789473704</v>
      </c>
      <c r="I22" s="2">
        <v>0.70690883190883202</v>
      </c>
      <c r="J22" s="2">
        <v>0.70881226053639801</v>
      </c>
      <c r="K22" s="2">
        <v>0.70799457994579995</v>
      </c>
    </row>
    <row r="23" spans="1:12" x14ac:dyDescent="0.25">
      <c r="A23" s="8" t="s">
        <v>47</v>
      </c>
      <c r="B23" s="2">
        <v>2.06967919972404E-2</v>
      </c>
      <c r="C23" s="2">
        <v>2.2379709063782199E-2</v>
      </c>
      <c r="D23" s="2">
        <v>2.2446689113355799E-2</v>
      </c>
      <c r="E23" s="2">
        <v>2.28464419475655E-2</v>
      </c>
      <c r="F23" s="2">
        <v>2.3014105419450599E-2</v>
      </c>
      <c r="G23" s="2">
        <v>2.2238695329873999E-2</v>
      </c>
      <c r="H23" s="2">
        <v>2.4682395644283098E-2</v>
      </c>
      <c r="I23" s="2">
        <v>2.3860398860398899E-2</v>
      </c>
      <c r="J23" s="2">
        <v>2.5078369905956101E-2</v>
      </c>
      <c r="K23" s="2">
        <v>2.7777777777777801E-2</v>
      </c>
    </row>
    <row r="24" spans="1:12" x14ac:dyDescent="0.25">
      <c r="A24" s="8" t="s">
        <v>48</v>
      </c>
      <c r="B24" s="2">
        <v>6.3470162124870597E-2</v>
      </c>
      <c r="C24" s="2">
        <v>5.3711301753077201E-2</v>
      </c>
      <c r="D24" s="2">
        <v>4.78862701084923E-2</v>
      </c>
      <c r="E24" s="2">
        <v>4.0823970037453201E-2</v>
      </c>
      <c r="F24" s="2">
        <v>3.6377134372680003E-2</v>
      </c>
      <c r="G24" s="2">
        <v>3.5952557449962903E-2</v>
      </c>
      <c r="H24" s="2">
        <v>3.6297640653357499E-2</v>
      </c>
      <c r="I24" s="2">
        <v>4.2735042735042701E-2</v>
      </c>
      <c r="J24" s="2">
        <v>4.2842215256008398E-2</v>
      </c>
      <c r="K24" s="2">
        <v>4.3360433604336002E-2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43</v>
      </c>
      <c r="B29" s="2">
        <v>-0.16756756756756799</v>
      </c>
      <c r="C29" s="2">
        <v>-5.3571428571428603E-2</v>
      </c>
      <c r="D29" s="2">
        <v>-5.8319039451114899E-2</v>
      </c>
      <c r="E29" s="2">
        <v>-3.6429872495446297E-2</v>
      </c>
      <c r="F29" s="2">
        <v>-3.40264650283554E-2</v>
      </c>
      <c r="G29" s="2">
        <v>7.8277886497064592E-3</v>
      </c>
      <c r="H29" s="2">
        <v>-1.7475728155339799E-2</v>
      </c>
      <c r="I29" s="2">
        <v>7.9051383399209498E-3</v>
      </c>
      <c r="J29" s="2">
        <v>1.5686274509803901E-2</v>
      </c>
      <c r="K29" s="3">
        <v>1.3698630136986301E-2</v>
      </c>
      <c r="L29" s="3">
        <v>-0.3</v>
      </c>
    </row>
    <row r="30" spans="1:12" x14ac:dyDescent="0.25">
      <c r="A30" s="8" t="s">
        <v>44</v>
      </c>
      <c r="B30" s="2">
        <v>-0.116279069767442</v>
      </c>
      <c r="C30" s="2">
        <v>-2.6315789473684199E-2</v>
      </c>
      <c r="D30" s="2">
        <v>5.4054054054054099E-2</v>
      </c>
      <c r="E30" s="2">
        <v>-0.20512820512820501</v>
      </c>
      <c r="F30" s="2">
        <v>3.2258064516128997E-2</v>
      </c>
      <c r="G30" s="2">
        <v>-0.125</v>
      </c>
      <c r="H30" s="2">
        <v>0</v>
      </c>
      <c r="I30" s="2">
        <v>0.14285714285714299</v>
      </c>
      <c r="J30" s="2">
        <v>-3.125E-2</v>
      </c>
      <c r="K30" s="3">
        <v>-3.125E-2</v>
      </c>
      <c r="L30" s="3">
        <v>-0.27906976744186002</v>
      </c>
    </row>
    <row r="31" spans="1:12" x14ac:dyDescent="0.25">
      <c r="A31" s="8" t="s">
        <v>45</v>
      </c>
      <c r="B31" s="2">
        <v>0.14285714285714299</v>
      </c>
      <c r="C31" s="2">
        <v>-2.5000000000000001E-2</v>
      </c>
      <c r="D31" s="2">
        <v>8.9743589743589702E-2</v>
      </c>
      <c r="E31" s="2">
        <v>0.11764705882352899</v>
      </c>
      <c r="F31" s="2">
        <v>6.3157894736842093E-2</v>
      </c>
      <c r="G31" s="2">
        <v>0</v>
      </c>
      <c r="H31" s="2">
        <v>9.9009900990098994E-3</v>
      </c>
      <c r="I31" s="2">
        <v>-2.9411764705882401E-2</v>
      </c>
      <c r="J31" s="2">
        <v>4.0404040404040401E-2</v>
      </c>
      <c r="K31" s="3">
        <v>1.9801980198019799E-2</v>
      </c>
      <c r="L31" s="3">
        <v>0.47142857142857097</v>
      </c>
    </row>
    <row r="32" spans="1:12" x14ac:dyDescent="0.25">
      <c r="A32" s="8" t="s">
        <v>46</v>
      </c>
      <c r="B32" s="2">
        <v>-3.2741398446170897E-2</v>
      </c>
      <c r="C32" s="2">
        <v>2.5243832472748098E-2</v>
      </c>
      <c r="D32" s="2">
        <v>2.2383883603805301E-2</v>
      </c>
      <c r="E32" s="2">
        <v>2.8461959496442299E-2</v>
      </c>
      <c r="F32" s="2">
        <v>9.5795635976583301E-3</v>
      </c>
      <c r="G32" s="2">
        <v>2.4248813916710601E-2</v>
      </c>
      <c r="H32" s="2">
        <v>2.1616057642820399E-2</v>
      </c>
      <c r="I32" s="2">
        <v>2.5188916876574301E-2</v>
      </c>
      <c r="J32" s="2">
        <v>2.7027027027027001E-2</v>
      </c>
      <c r="K32" s="3">
        <v>0.10173958882446001</v>
      </c>
      <c r="L32" s="3">
        <v>0.15982241953385101</v>
      </c>
    </row>
    <row r="33" spans="1:12" x14ac:dyDescent="0.25">
      <c r="A33" s="8" t="s">
        <v>47</v>
      </c>
      <c r="B33" s="2">
        <v>0</v>
      </c>
      <c r="C33" s="2">
        <v>0</v>
      </c>
      <c r="D33" s="2">
        <v>1.6666666666666701E-2</v>
      </c>
      <c r="E33" s="2">
        <v>1.63934426229508E-2</v>
      </c>
      <c r="F33" s="2">
        <v>-3.2258064516128997E-2</v>
      </c>
      <c r="G33" s="2">
        <v>0.133333333333333</v>
      </c>
      <c r="H33" s="2">
        <v>-1.4705882352941201E-2</v>
      </c>
      <c r="I33" s="2">
        <v>7.4626865671641798E-2</v>
      </c>
      <c r="J33" s="2">
        <v>0.13888888888888901</v>
      </c>
      <c r="K33" s="3">
        <v>0.36666666666666697</v>
      </c>
      <c r="L33" s="3">
        <v>0.36666666666666697</v>
      </c>
    </row>
    <row r="34" spans="1:12" x14ac:dyDescent="0.25">
      <c r="A34" s="8" t="s">
        <v>48</v>
      </c>
      <c r="B34" s="2">
        <v>-0.217391304347826</v>
      </c>
      <c r="C34" s="2">
        <v>-0.11111111111111099</v>
      </c>
      <c r="D34" s="2">
        <v>-0.1484375</v>
      </c>
      <c r="E34" s="2">
        <v>-0.100917431192661</v>
      </c>
      <c r="F34" s="2">
        <v>-1.02040816326531E-2</v>
      </c>
      <c r="G34" s="2">
        <v>3.09278350515464E-2</v>
      </c>
      <c r="H34" s="2">
        <v>0.2</v>
      </c>
      <c r="I34" s="2">
        <v>2.5000000000000001E-2</v>
      </c>
      <c r="J34" s="2">
        <v>4.0650406504064998E-2</v>
      </c>
      <c r="K34" s="3">
        <v>0.31958762886597902</v>
      </c>
      <c r="L34" s="3">
        <v>-0.30434782608695699</v>
      </c>
    </row>
    <row r="35" spans="1:12" x14ac:dyDescent="0.25">
      <c r="A35" s="11" t="s">
        <v>13</v>
      </c>
      <c r="B35" s="3">
        <v>-7.5198344256640196E-2</v>
      </c>
      <c r="C35" s="3">
        <v>-2.98396120850429E-3</v>
      </c>
      <c r="D35" s="3">
        <v>-1.12233445566779E-3</v>
      </c>
      <c r="E35" s="3">
        <v>8.9887640449438193E-3</v>
      </c>
      <c r="F35" s="3">
        <v>1.4847809948032699E-3</v>
      </c>
      <c r="G35" s="3">
        <v>2.1126760563380299E-2</v>
      </c>
      <c r="H35" s="3">
        <v>1.9237749546279499E-2</v>
      </c>
      <c r="I35" s="3">
        <v>2.2435897435897401E-2</v>
      </c>
      <c r="J35" s="3">
        <v>2.8213166144200601E-2</v>
      </c>
      <c r="K35" s="3">
        <v>9.4143810229799896E-2</v>
      </c>
      <c r="L35" s="3">
        <v>1.8282166264228999E-2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38</v>
      </c>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126</v>
      </c>
    </row>
    <row r="2" spans="1:11" ht="15" x14ac:dyDescent="0.25">
      <c r="A2" s="12" t="s">
        <v>123</v>
      </c>
    </row>
    <row r="3" spans="1:11" ht="15" x14ac:dyDescent="0.25">
      <c r="A3" s="12" t="s">
        <v>55</v>
      </c>
    </row>
    <row r="4" spans="1:11" x14ac:dyDescent="0.25">
      <c r="A4" s="15"/>
    </row>
    <row r="5" spans="1:11" x14ac:dyDescent="0.25">
      <c r="A5" s="17" t="str">
        <f>HYPERLINK("#'Table of contents'!A15",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51</v>
      </c>
      <c r="B8" s="1">
        <v>2262</v>
      </c>
      <c r="C8" s="1">
        <v>2180</v>
      </c>
      <c r="D8" s="1">
        <v>2260</v>
      </c>
      <c r="E8" s="1">
        <v>2324</v>
      </c>
      <c r="F8" s="1">
        <v>2398</v>
      </c>
      <c r="G8" s="1">
        <v>2449</v>
      </c>
      <c r="H8" s="1">
        <v>2520</v>
      </c>
      <c r="I8" s="1">
        <v>2593</v>
      </c>
      <c r="J8" s="1">
        <v>2643</v>
      </c>
      <c r="K8" s="1">
        <v>2709</v>
      </c>
    </row>
    <row r="9" spans="1:11" x14ac:dyDescent="0.25">
      <c r="A9" s="16" t="s">
        <v>52</v>
      </c>
      <c r="B9" s="1">
        <v>91</v>
      </c>
      <c r="C9" s="1">
        <v>85</v>
      </c>
      <c r="D9" s="1">
        <v>82</v>
      </c>
      <c r="E9" s="1">
        <v>71</v>
      </c>
      <c r="F9" s="1">
        <v>59</v>
      </c>
      <c r="G9" s="1">
        <v>55</v>
      </c>
      <c r="H9" s="1">
        <v>54</v>
      </c>
      <c r="I9" s="1">
        <v>54</v>
      </c>
      <c r="J9" s="1">
        <v>53</v>
      </c>
      <c r="K9" s="1">
        <v>59</v>
      </c>
    </row>
    <row r="10" spans="1:11" x14ac:dyDescent="0.25">
      <c r="A10" s="16" t="s">
        <v>53</v>
      </c>
      <c r="B10" s="1">
        <v>546</v>
      </c>
      <c r="C10" s="1">
        <v>416</v>
      </c>
      <c r="D10" s="1">
        <v>331</v>
      </c>
      <c r="E10" s="1">
        <v>275</v>
      </c>
      <c r="F10" s="1">
        <v>237</v>
      </c>
      <c r="G10" s="1">
        <v>194</v>
      </c>
      <c r="H10" s="1">
        <v>181</v>
      </c>
      <c r="I10" s="1">
        <v>161</v>
      </c>
      <c r="J10" s="1">
        <v>175</v>
      </c>
      <c r="K10" s="1">
        <v>184</v>
      </c>
    </row>
    <row r="11" spans="1:11" x14ac:dyDescent="0.25">
      <c r="A11" s="10" t="s">
        <v>13</v>
      </c>
      <c r="B11" s="5">
        <v>2899</v>
      </c>
      <c r="C11" s="5">
        <v>2681</v>
      </c>
      <c r="D11" s="5">
        <v>2673</v>
      </c>
      <c r="E11" s="5">
        <v>2670</v>
      </c>
      <c r="F11" s="5">
        <v>2694</v>
      </c>
      <c r="G11" s="5">
        <v>2698</v>
      </c>
      <c r="H11" s="5">
        <v>2755</v>
      </c>
      <c r="I11" s="5">
        <v>2808</v>
      </c>
      <c r="J11" s="5">
        <v>2871</v>
      </c>
      <c r="K11" s="5">
        <v>2952</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51</v>
      </c>
      <c r="B16" s="2">
        <v>0.78026905829596405</v>
      </c>
      <c r="C16" s="2">
        <v>0.81312942931741905</v>
      </c>
      <c r="D16" s="2">
        <v>0.84549195660306797</v>
      </c>
      <c r="E16" s="2">
        <v>0.87041198501872696</v>
      </c>
      <c r="F16" s="2">
        <v>0.89012620638455797</v>
      </c>
      <c r="G16" s="2">
        <v>0.90770941438102304</v>
      </c>
      <c r="H16" s="2">
        <v>0.91470054446461002</v>
      </c>
      <c r="I16" s="2">
        <v>0.92343304843304796</v>
      </c>
      <c r="J16" s="2">
        <v>0.92058516196447204</v>
      </c>
      <c r="K16" s="2">
        <v>0.917682926829268</v>
      </c>
    </row>
    <row r="17" spans="1:12" x14ac:dyDescent="0.25">
      <c r="A17" s="8" t="s">
        <v>52</v>
      </c>
      <c r="B17" s="2">
        <v>3.1390134529148003E-2</v>
      </c>
      <c r="C17" s="2">
        <v>3.1704587840358102E-2</v>
      </c>
      <c r="D17" s="2">
        <v>3.0677141788252899E-2</v>
      </c>
      <c r="E17" s="2">
        <v>2.6591760299625501E-2</v>
      </c>
      <c r="F17" s="2">
        <v>2.19005196733482E-2</v>
      </c>
      <c r="G17" s="2">
        <v>2.0385470719051099E-2</v>
      </c>
      <c r="H17" s="2">
        <v>1.9600725952813099E-2</v>
      </c>
      <c r="I17" s="2">
        <v>1.9230769230769201E-2</v>
      </c>
      <c r="J17" s="2">
        <v>1.8460466736328798E-2</v>
      </c>
      <c r="K17" s="2">
        <v>1.9986449864498601E-2</v>
      </c>
    </row>
    <row r="18" spans="1:12" x14ac:dyDescent="0.25">
      <c r="A18" s="8" t="s">
        <v>53</v>
      </c>
      <c r="B18" s="2">
        <v>0.18834080717488799</v>
      </c>
      <c r="C18" s="2">
        <v>0.15516598284222299</v>
      </c>
      <c r="D18" s="2">
        <v>0.123830901608679</v>
      </c>
      <c r="E18" s="2">
        <v>0.102996254681648</v>
      </c>
      <c r="F18" s="2">
        <v>8.7973273942093505E-2</v>
      </c>
      <c r="G18" s="2">
        <v>7.1905114899925904E-2</v>
      </c>
      <c r="H18" s="2">
        <v>6.5698729582577095E-2</v>
      </c>
      <c r="I18" s="2">
        <v>5.7336182336182297E-2</v>
      </c>
      <c r="J18" s="2">
        <v>6.0954371299198902E-2</v>
      </c>
      <c r="K18" s="2">
        <v>6.2330623306233103E-2</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51</v>
      </c>
      <c r="B23" s="2">
        <v>-3.6251105216622503E-2</v>
      </c>
      <c r="C23" s="2">
        <v>3.6697247706422E-2</v>
      </c>
      <c r="D23" s="2">
        <v>2.8318584070796501E-2</v>
      </c>
      <c r="E23" s="2">
        <v>3.1841652323580001E-2</v>
      </c>
      <c r="F23" s="2">
        <v>2.1267723102585501E-2</v>
      </c>
      <c r="G23" s="2">
        <v>2.8991425071457699E-2</v>
      </c>
      <c r="H23" s="2">
        <v>2.8968253968254001E-2</v>
      </c>
      <c r="I23" s="2">
        <v>1.9282684149633599E-2</v>
      </c>
      <c r="J23" s="2">
        <v>2.49716231555051E-2</v>
      </c>
      <c r="K23" s="3">
        <v>0.106165781951817</v>
      </c>
      <c r="L23" s="3">
        <v>0.19761273209549099</v>
      </c>
    </row>
    <row r="24" spans="1:12" x14ac:dyDescent="0.25">
      <c r="A24" s="8" t="s">
        <v>52</v>
      </c>
      <c r="B24" s="2">
        <v>-6.5934065934065894E-2</v>
      </c>
      <c r="C24" s="2">
        <v>-3.5294117647058802E-2</v>
      </c>
      <c r="D24" s="2">
        <v>-0.134146341463415</v>
      </c>
      <c r="E24" s="2">
        <v>-0.169014084507042</v>
      </c>
      <c r="F24" s="2">
        <v>-6.7796610169491497E-2</v>
      </c>
      <c r="G24" s="2">
        <v>-1.8181818181818198E-2</v>
      </c>
      <c r="H24" s="2">
        <v>0</v>
      </c>
      <c r="I24" s="2">
        <v>-1.85185185185185E-2</v>
      </c>
      <c r="J24" s="2">
        <v>0.113207547169811</v>
      </c>
      <c r="K24" s="3">
        <v>7.2727272727272696E-2</v>
      </c>
      <c r="L24" s="3">
        <v>-0.35164835164835201</v>
      </c>
    </row>
    <row r="25" spans="1:12" x14ac:dyDescent="0.25">
      <c r="A25" s="8" t="s">
        <v>53</v>
      </c>
      <c r="B25" s="2">
        <v>-0.238095238095238</v>
      </c>
      <c r="C25" s="2">
        <v>-0.20432692307692299</v>
      </c>
      <c r="D25" s="2">
        <v>-0.16918429003021099</v>
      </c>
      <c r="E25" s="2">
        <v>-0.13818181818181799</v>
      </c>
      <c r="F25" s="2">
        <v>-0.18143459915611801</v>
      </c>
      <c r="G25" s="2">
        <v>-6.7010309278350499E-2</v>
      </c>
      <c r="H25" s="2">
        <v>-0.110497237569061</v>
      </c>
      <c r="I25" s="2">
        <v>8.6956521739130405E-2</v>
      </c>
      <c r="J25" s="2">
        <v>5.14285714285714E-2</v>
      </c>
      <c r="K25" s="3">
        <v>-5.1546391752577303E-2</v>
      </c>
      <c r="L25" s="3">
        <v>-0.66300366300366298</v>
      </c>
    </row>
    <row r="26" spans="1:12" x14ac:dyDescent="0.25">
      <c r="A26" s="11" t="s">
        <v>13</v>
      </c>
      <c r="B26" s="3">
        <v>-7.5198344256640196E-2</v>
      </c>
      <c r="C26" s="3">
        <v>-2.98396120850429E-3</v>
      </c>
      <c r="D26" s="3">
        <v>-1.12233445566779E-3</v>
      </c>
      <c r="E26" s="3">
        <v>8.9887640449438193E-3</v>
      </c>
      <c r="F26" s="3">
        <v>1.4847809948032699E-3</v>
      </c>
      <c r="G26" s="3">
        <v>2.1126760563380299E-2</v>
      </c>
      <c r="H26" s="3">
        <v>1.9237749546279499E-2</v>
      </c>
      <c r="I26" s="3">
        <v>2.2435897435897401E-2</v>
      </c>
      <c r="J26" s="3">
        <v>2.8213166144200601E-2</v>
      </c>
      <c r="K26" s="3">
        <v>9.4143810229799896E-2</v>
      </c>
      <c r="L26" s="3">
        <v>1.8282166264228999E-2</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127</v>
      </c>
    </row>
    <row r="2" spans="1:11" ht="15" x14ac:dyDescent="0.25">
      <c r="A2" s="12" t="s">
        <v>123</v>
      </c>
    </row>
    <row r="3" spans="1:11" ht="15" x14ac:dyDescent="0.25">
      <c r="A3" s="12" t="s">
        <v>42</v>
      </c>
    </row>
    <row r="4" spans="1:11" ht="15" x14ac:dyDescent="0.25">
      <c r="A4" s="12" t="s">
        <v>27</v>
      </c>
    </row>
    <row r="5" spans="1:11" x14ac:dyDescent="0.25">
      <c r="A5" s="17" t="str">
        <f>HYPERLINK("#'Table of contents'!A16",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56</v>
      </c>
      <c r="B8" s="1">
        <v>167</v>
      </c>
      <c r="C8" s="1">
        <v>147</v>
      </c>
      <c r="D8" s="1">
        <v>158</v>
      </c>
      <c r="E8" s="1">
        <v>133</v>
      </c>
      <c r="F8" s="1">
        <v>110</v>
      </c>
      <c r="G8" s="1">
        <v>111</v>
      </c>
      <c r="H8" s="1">
        <v>93</v>
      </c>
      <c r="I8" s="1">
        <v>91</v>
      </c>
      <c r="J8" s="1">
        <v>82</v>
      </c>
      <c r="K8" s="1">
        <v>66</v>
      </c>
    </row>
    <row r="9" spans="1:11" x14ac:dyDescent="0.25">
      <c r="A9" s="16" t="s">
        <v>57</v>
      </c>
      <c r="B9" s="1">
        <v>1196</v>
      </c>
      <c r="C9" s="1">
        <v>1067</v>
      </c>
      <c r="D9" s="1">
        <v>1039</v>
      </c>
      <c r="E9" s="1">
        <v>1050</v>
      </c>
      <c r="F9" s="1">
        <v>1115</v>
      </c>
      <c r="G9" s="1">
        <v>1108</v>
      </c>
      <c r="H9" s="1">
        <v>1158</v>
      </c>
      <c r="I9" s="1">
        <v>1208</v>
      </c>
      <c r="J9" s="1">
        <v>1260</v>
      </c>
      <c r="K9" s="1">
        <v>1324</v>
      </c>
    </row>
    <row r="10" spans="1:11" x14ac:dyDescent="0.25">
      <c r="A10" s="16" t="s">
        <v>58</v>
      </c>
      <c r="B10" s="1">
        <v>122</v>
      </c>
      <c r="C10" s="1">
        <v>124</v>
      </c>
      <c r="D10" s="1">
        <v>131</v>
      </c>
      <c r="E10" s="1">
        <v>117</v>
      </c>
      <c r="F10" s="1">
        <v>104</v>
      </c>
      <c r="G10" s="1">
        <v>103</v>
      </c>
      <c r="H10" s="1">
        <v>103</v>
      </c>
      <c r="I10" s="1">
        <v>115</v>
      </c>
      <c r="J10" s="1">
        <v>115</v>
      </c>
      <c r="K10" s="1">
        <v>110</v>
      </c>
    </row>
    <row r="11" spans="1:11" x14ac:dyDescent="0.25">
      <c r="A11" s="16" t="s">
        <v>59</v>
      </c>
      <c r="B11" s="1">
        <v>191</v>
      </c>
      <c r="C11" s="1">
        <v>165</v>
      </c>
      <c r="D11" s="1">
        <v>158</v>
      </c>
      <c r="E11" s="1">
        <v>132</v>
      </c>
      <c r="F11" s="1">
        <v>114</v>
      </c>
      <c r="G11" s="1">
        <v>116</v>
      </c>
      <c r="H11" s="1">
        <v>95</v>
      </c>
      <c r="I11" s="1">
        <v>78</v>
      </c>
      <c r="J11" s="1">
        <v>52</v>
      </c>
      <c r="K11" s="1">
        <v>42</v>
      </c>
    </row>
    <row r="12" spans="1:11" x14ac:dyDescent="0.25">
      <c r="A12" s="16" t="s">
        <v>60</v>
      </c>
      <c r="B12" s="1">
        <v>1160</v>
      </c>
      <c r="C12" s="1">
        <v>1113</v>
      </c>
      <c r="D12" s="1">
        <v>1118</v>
      </c>
      <c r="E12" s="1">
        <v>1157</v>
      </c>
      <c r="F12" s="1">
        <v>1177</v>
      </c>
      <c r="G12" s="1">
        <v>1181</v>
      </c>
      <c r="H12" s="1">
        <v>1215</v>
      </c>
      <c r="I12" s="1">
        <v>1216</v>
      </c>
      <c r="J12" s="1">
        <v>1236</v>
      </c>
      <c r="K12" s="1">
        <v>1297</v>
      </c>
    </row>
    <row r="13" spans="1:11" x14ac:dyDescent="0.25">
      <c r="A13" s="16" t="s">
        <v>61</v>
      </c>
      <c r="B13" s="1">
        <v>63</v>
      </c>
      <c r="C13" s="1">
        <v>65</v>
      </c>
      <c r="D13" s="1">
        <v>69</v>
      </c>
      <c r="E13" s="1">
        <v>81</v>
      </c>
      <c r="F13" s="1">
        <v>74</v>
      </c>
      <c r="G13" s="1">
        <v>79</v>
      </c>
      <c r="H13" s="1">
        <v>91</v>
      </c>
      <c r="I13" s="1">
        <v>100</v>
      </c>
      <c r="J13" s="1">
        <v>126</v>
      </c>
      <c r="K13" s="1">
        <v>113</v>
      </c>
    </row>
    <row r="14" spans="1:11" x14ac:dyDescent="0.25">
      <c r="A14" s="10" t="s">
        <v>13</v>
      </c>
      <c r="B14" s="5">
        <v>2899</v>
      </c>
      <c r="C14" s="5">
        <v>2681</v>
      </c>
      <c r="D14" s="5">
        <v>2673</v>
      </c>
      <c r="E14" s="5">
        <v>2670</v>
      </c>
      <c r="F14" s="5">
        <v>2694</v>
      </c>
      <c r="G14" s="5">
        <v>2698</v>
      </c>
      <c r="H14" s="5">
        <v>2755</v>
      </c>
      <c r="I14" s="5">
        <v>2808</v>
      </c>
      <c r="J14" s="5">
        <v>2871</v>
      </c>
      <c r="K14" s="5">
        <v>2952</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56</v>
      </c>
      <c r="B19" s="2">
        <v>0.11245791245791199</v>
      </c>
      <c r="C19" s="2">
        <v>0.109865470852018</v>
      </c>
      <c r="D19" s="2">
        <v>0.11897590361445801</v>
      </c>
      <c r="E19" s="2">
        <v>0.102307692307692</v>
      </c>
      <c r="F19" s="2">
        <v>8.2768999247554598E-2</v>
      </c>
      <c r="G19" s="2">
        <v>8.3963691376701996E-2</v>
      </c>
      <c r="H19" s="2">
        <v>6.8685376661743E-2</v>
      </c>
      <c r="I19" s="2">
        <v>6.43564356435644E-2</v>
      </c>
      <c r="J19" s="2">
        <v>5.6280027453671902E-2</v>
      </c>
      <c r="K19" s="2">
        <v>4.3999999999999997E-2</v>
      </c>
    </row>
    <row r="20" spans="1:12" x14ac:dyDescent="0.25">
      <c r="A20" s="8" t="s">
        <v>57</v>
      </c>
      <c r="B20" s="2">
        <v>0.80538720538720499</v>
      </c>
      <c r="C20" s="2">
        <v>0.79745889387144997</v>
      </c>
      <c r="D20" s="2">
        <v>0.782379518072289</v>
      </c>
      <c r="E20" s="2">
        <v>0.80769230769230804</v>
      </c>
      <c r="F20" s="2">
        <v>0.83897667419112099</v>
      </c>
      <c r="G20" s="2">
        <v>0.83812405446293503</v>
      </c>
      <c r="H20" s="2">
        <v>0.85524372230428403</v>
      </c>
      <c r="I20" s="2">
        <v>0.85431400282885395</v>
      </c>
      <c r="J20" s="2">
        <v>0.86479066575154395</v>
      </c>
      <c r="K20" s="2">
        <v>0.88266666666666704</v>
      </c>
    </row>
    <row r="21" spans="1:12" x14ac:dyDescent="0.25">
      <c r="A21" s="8" t="s">
        <v>58</v>
      </c>
      <c r="B21" s="2">
        <v>8.2154882154882203E-2</v>
      </c>
      <c r="C21" s="2">
        <v>9.2675635276532095E-2</v>
      </c>
      <c r="D21" s="2">
        <v>9.8644578313253004E-2</v>
      </c>
      <c r="E21" s="2">
        <v>0.09</v>
      </c>
      <c r="F21" s="2">
        <v>7.8254326561324306E-2</v>
      </c>
      <c r="G21" s="2">
        <v>7.7912254160363098E-2</v>
      </c>
      <c r="H21" s="2">
        <v>7.6070901033973404E-2</v>
      </c>
      <c r="I21" s="2">
        <v>8.1329561527581307E-2</v>
      </c>
      <c r="J21" s="2">
        <v>7.8929306794783799E-2</v>
      </c>
      <c r="K21" s="2">
        <v>7.3333333333333306E-2</v>
      </c>
    </row>
    <row r="22" spans="1:12" x14ac:dyDescent="0.25">
      <c r="A22" s="8" t="s">
        <v>59</v>
      </c>
      <c r="B22" s="2">
        <v>0.135077793493635</v>
      </c>
      <c r="C22" s="2">
        <v>0.12285927029039501</v>
      </c>
      <c r="D22" s="2">
        <v>0.117472118959108</v>
      </c>
      <c r="E22" s="2">
        <v>9.6350364963503604E-2</v>
      </c>
      <c r="F22" s="2">
        <v>8.3516483516483497E-2</v>
      </c>
      <c r="G22" s="2">
        <v>8.4302325581395304E-2</v>
      </c>
      <c r="H22" s="2">
        <v>6.7808708065667397E-2</v>
      </c>
      <c r="I22" s="2">
        <v>5.5954088952654198E-2</v>
      </c>
      <c r="J22" s="2">
        <v>3.6775106082036803E-2</v>
      </c>
      <c r="K22" s="2">
        <v>2.89256198347107E-2</v>
      </c>
    </row>
    <row r="23" spans="1:12" x14ac:dyDescent="0.25">
      <c r="A23" s="8" t="s">
        <v>60</v>
      </c>
      <c r="B23" s="2">
        <v>0.82036775106082005</v>
      </c>
      <c r="C23" s="2">
        <v>0.82874162323157097</v>
      </c>
      <c r="D23" s="2">
        <v>0.83122676579925603</v>
      </c>
      <c r="E23" s="2">
        <v>0.84452554744525499</v>
      </c>
      <c r="F23" s="2">
        <v>0.86227106227106198</v>
      </c>
      <c r="G23" s="2">
        <v>0.85828488372093004</v>
      </c>
      <c r="H23" s="2">
        <v>0.86723768736616702</v>
      </c>
      <c r="I23" s="2">
        <v>0.87230989956958405</v>
      </c>
      <c r="J23" s="2">
        <v>0.87411598302687399</v>
      </c>
      <c r="K23" s="2">
        <v>0.89325068870523405</v>
      </c>
    </row>
    <row r="24" spans="1:12" x14ac:dyDescent="0.25">
      <c r="A24" s="8" t="s">
        <v>61</v>
      </c>
      <c r="B24" s="2">
        <v>4.4554455445544601E-2</v>
      </c>
      <c r="C24" s="2">
        <v>4.83991064780342E-2</v>
      </c>
      <c r="D24" s="2">
        <v>5.1301115241635699E-2</v>
      </c>
      <c r="E24" s="2">
        <v>5.9124087591240902E-2</v>
      </c>
      <c r="F24" s="2">
        <v>5.42124542124542E-2</v>
      </c>
      <c r="G24" s="2">
        <v>5.7412790697674403E-2</v>
      </c>
      <c r="H24" s="2">
        <v>6.4953604568165596E-2</v>
      </c>
      <c r="I24" s="2">
        <v>7.1736011477761805E-2</v>
      </c>
      <c r="J24" s="2">
        <v>8.9108910891089105E-2</v>
      </c>
      <c r="K24" s="2">
        <v>7.7823691460055106E-2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56</v>
      </c>
      <c r="B29" s="2">
        <v>-0.119760479041916</v>
      </c>
      <c r="C29" s="2">
        <v>7.4829931972789102E-2</v>
      </c>
      <c r="D29" s="2">
        <v>-0.158227848101266</v>
      </c>
      <c r="E29" s="2">
        <v>-0.17293233082706799</v>
      </c>
      <c r="F29" s="2">
        <v>9.0909090909090905E-3</v>
      </c>
      <c r="G29" s="2">
        <v>-0.162162162162162</v>
      </c>
      <c r="H29" s="2">
        <v>-2.1505376344085999E-2</v>
      </c>
      <c r="I29" s="2">
        <v>-9.8901098901098897E-2</v>
      </c>
      <c r="J29" s="2">
        <v>-0.19512195121951201</v>
      </c>
      <c r="K29" s="3">
        <v>-0.40540540540540498</v>
      </c>
      <c r="L29" s="3">
        <v>-0.60479041916167697</v>
      </c>
    </row>
    <row r="30" spans="1:12" x14ac:dyDescent="0.25">
      <c r="A30" s="8" t="s">
        <v>57</v>
      </c>
      <c r="B30" s="2">
        <v>-0.107859531772575</v>
      </c>
      <c r="C30" s="2">
        <v>-2.6241799437675701E-2</v>
      </c>
      <c r="D30" s="2">
        <v>1.0587102983638101E-2</v>
      </c>
      <c r="E30" s="2">
        <v>6.19047619047619E-2</v>
      </c>
      <c r="F30" s="2">
        <v>-6.2780269058295996E-3</v>
      </c>
      <c r="G30" s="2">
        <v>4.5126353790613701E-2</v>
      </c>
      <c r="H30" s="2">
        <v>4.3177892918825601E-2</v>
      </c>
      <c r="I30" s="2">
        <v>4.3046357615894003E-2</v>
      </c>
      <c r="J30" s="2">
        <v>5.0793650793650801E-2</v>
      </c>
      <c r="K30" s="3">
        <v>0.19494584837545101</v>
      </c>
      <c r="L30" s="3">
        <v>0.107023411371237</v>
      </c>
    </row>
    <row r="31" spans="1:12" x14ac:dyDescent="0.25">
      <c r="A31" s="8" t="s">
        <v>58</v>
      </c>
      <c r="B31" s="2">
        <v>1.63934426229508E-2</v>
      </c>
      <c r="C31" s="2">
        <v>5.6451612903225798E-2</v>
      </c>
      <c r="D31" s="2">
        <v>-0.106870229007634</v>
      </c>
      <c r="E31" s="2">
        <v>-0.11111111111111099</v>
      </c>
      <c r="F31" s="2">
        <v>-9.6153846153846194E-3</v>
      </c>
      <c r="G31" s="2">
        <v>0</v>
      </c>
      <c r="H31" s="2">
        <v>0.116504854368932</v>
      </c>
      <c r="I31" s="2">
        <v>0</v>
      </c>
      <c r="J31" s="2">
        <v>-4.3478260869565202E-2</v>
      </c>
      <c r="K31" s="3">
        <v>6.7961165048543701E-2</v>
      </c>
      <c r="L31" s="3">
        <v>-9.8360655737704902E-2</v>
      </c>
    </row>
    <row r="32" spans="1:12" x14ac:dyDescent="0.25">
      <c r="A32" s="8" t="s">
        <v>59</v>
      </c>
      <c r="B32" s="2">
        <v>-0.13612565445026201</v>
      </c>
      <c r="C32" s="2">
        <v>-4.2424242424242399E-2</v>
      </c>
      <c r="D32" s="2">
        <v>-0.164556962025316</v>
      </c>
      <c r="E32" s="2">
        <v>-0.13636363636363599</v>
      </c>
      <c r="F32" s="2">
        <v>1.7543859649122799E-2</v>
      </c>
      <c r="G32" s="2">
        <v>-0.181034482758621</v>
      </c>
      <c r="H32" s="2">
        <v>-0.17894736842105299</v>
      </c>
      <c r="I32" s="2">
        <v>-0.33333333333333298</v>
      </c>
      <c r="J32" s="2">
        <v>-0.19230769230769201</v>
      </c>
      <c r="K32" s="3">
        <v>-0.63793103448275901</v>
      </c>
      <c r="L32" s="3">
        <v>-0.78010471204188503</v>
      </c>
    </row>
    <row r="33" spans="1:12" x14ac:dyDescent="0.25">
      <c r="A33" s="8" t="s">
        <v>60</v>
      </c>
      <c r="B33" s="2">
        <v>-4.0517241379310301E-2</v>
      </c>
      <c r="C33" s="2">
        <v>4.49236298292902E-3</v>
      </c>
      <c r="D33" s="2">
        <v>3.4883720930232599E-2</v>
      </c>
      <c r="E33" s="2">
        <v>1.7286084701814999E-2</v>
      </c>
      <c r="F33" s="2">
        <v>3.3984706881903101E-3</v>
      </c>
      <c r="G33" s="2">
        <v>2.8789161727349698E-2</v>
      </c>
      <c r="H33" s="2">
        <v>8.2304526748971203E-4</v>
      </c>
      <c r="I33" s="2">
        <v>1.6447368421052599E-2</v>
      </c>
      <c r="J33" s="2">
        <v>4.9352750809061499E-2</v>
      </c>
      <c r="K33" s="3">
        <v>9.8221845893310705E-2</v>
      </c>
      <c r="L33" s="3">
        <v>0.118103448275862</v>
      </c>
    </row>
    <row r="34" spans="1:12" x14ac:dyDescent="0.25">
      <c r="A34" s="8" t="s">
        <v>61</v>
      </c>
      <c r="B34" s="2">
        <v>3.1746031746031703E-2</v>
      </c>
      <c r="C34" s="2">
        <v>6.15384615384615E-2</v>
      </c>
      <c r="D34" s="2">
        <v>0.173913043478261</v>
      </c>
      <c r="E34" s="2">
        <v>-8.6419753086419707E-2</v>
      </c>
      <c r="F34" s="2">
        <v>6.7567567567567599E-2</v>
      </c>
      <c r="G34" s="2">
        <v>0.151898734177215</v>
      </c>
      <c r="H34" s="2">
        <v>9.8901098901098897E-2</v>
      </c>
      <c r="I34" s="2">
        <v>0.26</v>
      </c>
      <c r="J34" s="2">
        <v>-0.103174603174603</v>
      </c>
      <c r="K34" s="3">
        <v>0.430379746835443</v>
      </c>
      <c r="L34" s="3">
        <v>0.79365079365079405</v>
      </c>
    </row>
    <row r="35" spans="1:12" x14ac:dyDescent="0.25">
      <c r="A35" s="11" t="s">
        <v>13</v>
      </c>
      <c r="B35" s="3">
        <v>-7.5198344256640196E-2</v>
      </c>
      <c r="C35" s="3">
        <v>-2.98396120850429E-3</v>
      </c>
      <c r="D35" s="3">
        <v>-1.12233445566779E-3</v>
      </c>
      <c r="E35" s="3">
        <v>8.9887640449438193E-3</v>
      </c>
      <c r="F35" s="3">
        <v>1.4847809948032699E-3</v>
      </c>
      <c r="G35" s="3">
        <v>2.1126760563380299E-2</v>
      </c>
      <c r="H35" s="3">
        <v>1.9237749546279499E-2</v>
      </c>
      <c r="I35" s="3">
        <v>2.2435897435897401E-2</v>
      </c>
      <c r="J35" s="3">
        <v>2.8213166144200601E-2</v>
      </c>
      <c r="K35" s="3">
        <v>9.4143810229799896E-2</v>
      </c>
      <c r="L35" s="3">
        <v>1.8282166264228999E-2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63</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128</v>
      </c>
    </row>
    <row r="2" spans="1:11" ht="15" x14ac:dyDescent="0.25">
      <c r="A2" s="12" t="s">
        <v>123</v>
      </c>
    </row>
    <row r="3" spans="1:11" ht="15" x14ac:dyDescent="0.25">
      <c r="A3" s="12" t="s">
        <v>42</v>
      </c>
    </row>
    <row r="4" spans="1:11" ht="15" x14ac:dyDescent="0.25">
      <c r="A4" s="12" t="s">
        <v>55</v>
      </c>
    </row>
    <row r="5" spans="1:11" x14ac:dyDescent="0.25">
      <c r="A5" s="17" t="str">
        <f>HYPERLINK("#'Table of contents'!A17",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64</v>
      </c>
      <c r="B8" s="1">
        <v>1064</v>
      </c>
      <c r="C8" s="1">
        <v>1029</v>
      </c>
      <c r="D8" s="1">
        <v>1080</v>
      </c>
      <c r="E8" s="1">
        <v>1106</v>
      </c>
      <c r="F8" s="1">
        <v>1163</v>
      </c>
      <c r="G8" s="1">
        <v>1184</v>
      </c>
      <c r="H8" s="1">
        <v>1223</v>
      </c>
      <c r="I8" s="1">
        <v>1293</v>
      </c>
      <c r="J8" s="1">
        <v>1322</v>
      </c>
      <c r="K8" s="1">
        <v>1364</v>
      </c>
    </row>
    <row r="9" spans="1:11" x14ac:dyDescent="0.25">
      <c r="A9" s="16" t="s">
        <v>65</v>
      </c>
      <c r="B9" s="1">
        <v>33</v>
      </c>
      <c r="C9" s="1">
        <v>34</v>
      </c>
      <c r="D9" s="1">
        <v>34</v>
      </c>
      <c r="E9" s="1">
        <v>31</v>
      </c>
      <c r="F9" s="1">
        <v>26</v>
      </c>
      <c r="G9" s="1">
        <v>23</v>
      </c>
      <c r="H9" s="1">
        <v>21</v>
      </c>
      <c r="I9" s="1">
        <v>20</v>
      </c>
      <c r="J9" s="1">
        <v>25</v>
      </c>
      <c r="K9" s="1">
        <v>25</v>
      </c>
    </row>
    <row r="10" spans="1:11" x14ac:dyDescent="0.25">
      <c r="A10" s="16" t="s">
        <v>66</v>
      </c>
      <c r="B10" s="1">
        <v>388</v>
      </c>
      <c r="C10" s="1">
        <v>275</v>
      </c>
      <c r="D10" s="1">
        <v>214</v>
      </c>
      <c r="E10" s="1">
        <v>163</v>
      </c>
      <c r="F10" s="1">
        <v>140</v>
      </c>
      <c r="G10" s="1">
        <v>115</v>
      </c>
      <c r="H10" s="1">
        <v>110</v>
      </c>
      <c r="I10" s="1">
        <v>101</v>
      </c>
      <c r="J10" s="1">
        <v>110</v>
      </c>
      <c r="K10" s="1">
        <v>111</v>
      </c>
    </row>
    <row r="11" spans="1:11" x14ac:dyDescent="0.25">
      <c r="A11" s="16" t="s">
        <v>67</v>
      </c>
      <c r="B11" s="1">
        <v>1198</v>
      </c>
      <c r="C11" s="1">
        <v>1151</v>
      </c>
      <c r="D11" s="1">
        <v>1180</v>
      </c>
      <c r="E11" s="1">
        <v>1218</v>
      </c>
      <c r="F11" s="1">
        <v>1235</v>
      </c>
      <c r="G11" s="1">
        <v>1265</v>
      </c>
      <c r="H11" s="1">
        <v>1297</v>
      </c>
      <c r="I11" s="1">
        <v>1300</v>
      </c>
      <c r="J11" s="1">
        <v>1321</v>
      </c>
      <c r="K11" s="1">
        <v>1345</v>
      </c>
    </row>
    <row r="12" spans="1:11" x14ac:dyDescent="0.25">
      <c r="A12" s="16" t="s">
        <v>68</v>
      </c>
      <c r="B12" s="1">
        <v>58</v>
      </c>
      <c r="C12" s="1">
        <v>51</v>
      </c>
      <c r="D12" s="1">
        <v>48</v>
      </c>
      <c r="E12" s="1">
        <v>40</v>
      </c>
      <c r="F12" s="1">
        <v>33</v>
      </c>
      <c r="G12" s="1">
        <v>32</v>
      </c>
      <c r="H12" s="1">
        <v>33</v>
      </c>
      <c r="I12" s="1">
        <v>34</v>
      </c>
      <c r="J12" s="1">
        <v>28</v>
      </c>
      <c r="K12" s="1">
        <v>34</v>
      </c>
    </row>
    <row r="13" spans="1:11" x14ac:dyDescent="0.25">
      <c r="A13" s="16" t="s">
        <v>69</v>
      </c>
      <c r="B13" s="1">
        <v>158</v>
      </c>
      <c r="C13" s="1">
        <v>141</v>
      </c>
      <c r="D13" s="1">
        <v>117</v>
      </c>
      <c r="E13" s="1">
        <v>112</v>
      </c>
      <c r="F13" s="1">
        <v>97</v>
      </c>
      <c r="G13" s="1">
        <v>79</v>
      </c>
      <c r="H13" s="1">
        <v>71</v>
      </c>
      <c r="I13" s="1">
        <v>60</v>
      </c>
      <c r="J13" s="1">
        <v>65</v>
      </c>
      <c r="K13" s="1">
        <v>73</v>
      </c>
    </row>
    <row r="14" spans="1:11" x14ac:dyDescent="0.25">
      <c r="A14" s="10" t="s">
        <v>13</v>
      </c>
      <c r="B14" s="5">
        <v>2899</v>
      </c>
      <c r="C14" s="5">
        <v>2681</v>
      </c>
      <c r="D14" s="5">
        <v>2673</v>
      </c>
      <c r="E14" s="5">
        <v>2670</v>
      </c>
      <c r="F14" s="5">
        <v>2694</v>
      </c>
      <c r="G14" s="5">
        <v>2698</v>
      </c>
      <c r="H14" s="5">
        <v>2755</v>
      </c>
      <c r="I14" s="5">
        <v>2808</v>
      </c>
      <c r="J14" s="5">
        <v>2871</v>
      </c>
      <c r="K14" s="5">
        <v>2952</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64</v>
      </c>
      <c r="B19" s="2">
        <v>0.71649831649831697</v>
      </c>
      <c r="C19" s="2">
        <v>0.769058295964126</v>
      </c>
      <c r="D19" s="2">
        <v>0.813253012048193</v>
      </c>
      <c r="E19" s="2">
        <v>0.85076923076923106</v>
      </c>
      <c r="F19" s="2">
        <v>0.87509405568096299</v>
      </c>
      <c r="G19" s="2">
        <v>0.89561270801815396</v>
      </c>
      <c r="H19" s="2">
        <v>0.90324963072378095</v>
      </c>
      <c r="I19" s="2">
        <v>0.91442715700141397</v>
      </c>
      <c r="J19" s="2">
        <v>0.90734385724090605</v>
      </c>
      <c r="K19" s="2">
        <v>0.90933333333333299</v>
      </c>
    </row>
    <row r="20" spans="1:12" x14ac:dyDescent="0.25">
      <c r="A20" s="8" t="s">
        <v>65</v>
      </c>
      <c r="B20" s="2">
        <v>2.2222222222222199E-2</v>
      </c>
      <c r="C20" s="2">
        <v>2.5411061285500702E-2</v>
      </c>
      <c r="D20" s="2">
        <v>2.5602409638554199E-2</v>
      </c>
      <c r="E20" s="2">
        <v>2.3846153846153802E-2</v>
      </c>
      <c r="F20" s="2">
        <v>1.9563581640331101E-2</v>
      </c>
      <c r="G20" s="2">
        <v>1.7397881996974299E-2</v>
      </c>
      <c r="H20" s="2">
        <v>1.55096011816839E-2</v>
      </c>
      <c r="I20" s="2">
        <v>1.41442715700141E-2</v>
      </c>
      <c r="J20" s="2">
        <v>1.7158544955387801E-2</v>
      </c>
      <c r="K20" s="2">
        <v>1.6666666666666701E-2</v>
      </c>
    </row>
    <row r="21" spans="1:12" x14ac:dyDescent="0.25">
      <c r="A21" s="8" t="s">
        <v>66</v>
      </c>
      <c r="B21" s="2">
        <v>0.261279461279461</v>
      </c>
      <c r="C21" s="2">
        <v>0.205530642750374</v>
      </c>
      <c r="D21" s="2">
        <v>0.16114457831325299</v>
      </c>
      <c r="E21" s="2">
        <v>0.12538461538461501</v>
      </c>
      <c r="F21" s="2">
        <v>0.105342362678706</v>
      </c>
      <c r="G21" s="2">
        <v>8.6989409984871396E-2</v>
      </c>
      <c r="H21" s="2">
        <v>8.1240768094534704E-2</v>
      </c>
      <c r="I21" s="2">
        <v>7.1428571428571397E-2</v>
      </c>
      <c r="J21" s="2">
        <v>7.5497597803706198E-2</v>
      </c>
      <c r="K21" s="2">
        <v>7.3999999999999996E-2</v>
      </c>
    </row>
    <row r="22" spans="1:12" x14ac:dyDescent="0.25">
      <c r="A22" s="8" t="s">
        <v>67</v>
      </c>
      <c r="B22" s="2">
        <v>0.84724186704384696</v>
      </c>
      <c r="C22" s="2">
        <v>0.85703648548026801</v>
      </c>
      <c r="D22" s="2">
        <v>0.87732342007434905</v>
      </c>
      <c r="E22" s="2">
        <v>0.88905109489051104</v>
      </c>
      <c r="F22" s="2">
        <v>0.90476190476190499</v>
      </c>
      <c r="G22" s="2">
        <v>0.91933139534883701</v>
      </c>
      <c r="H22" s="2">
        <v>0.92576730906495397</v>
      </c>
      <c r="I22" s="2">
        <v>0.93256814921090403</v>
      </c>
      <c r="J22" s="2">
        <v>0.93422913719943401</v>
      </c>
      <c r="K22" s="2">
        <v>0.92630853994490403</v>
      </c>
    </row>
    <row r="23" spans="1:12" x14ac:dyDescent="0.25">
      <c r="A23" s="8" t="s">
        <v>68</v>
      </c>
      <c r="B23" s="2">
        <v>4.1018387553040998E-2</v>
      </c>
      <c r="C23" s="2">
        <v>3.7974683544303799E-2</v>
      </c>
      <c r="D23" s="2">
        <v>3.5687732342007401E-2</v>
      </c>
      <c r="E23" s="2">
        <v>2.9197080291970798E-2</v>
      </c>
      <c r="F23" s="2">
        <v>2.4175824175824201E-2</v>
      </c>
      <c r="G23" s="2">
        <v>2.32558139534884E-2</v>
      </c>
      <c r="H23" s="2">
        <v>2.3554603854389702E-2</v>
      </c>
      <c r="I23" s="2">
        <v>2.4390243902439001E-2</v>
      </c>
      <c r="J23" s="2">
        <v>1.9801980198019799E-2</v>
      </c>
      <c r="K23" s="2">
        <v>2.3415977961432501E-2</v>
      </c>
    </row>
    <row r="24" spans="1:12" x14ac:dyDescent="0.25">
      <c r="A24" s="8" t="s">
        <v>69</v>
      </c>
      <c r="B24" s="2">
        <v>0.111739745403112</v>
      </c>
      <c r="C24" s="2">
        <v>0.10498883097542799</v>
      </c>
      <c r="D24" s="2">
        <v>8.69888475836431E-2</v>
      </c>
      <c r="E24" s="2">
        <v>8.1751824817518207E-2</v>
      </c>
      <c r="F24" s="2">
        <v>7.1062271062271101E-2</v>
      </c>
      <c r="G24" s="2">
        <v>5.7412790697674403E-2</v>
      </c>
      <c r="H24" s="2">
        <v>5.06780870806567E-2</v>
      </c>
      <c r="I24" s="2">
        <v>4.3041606886657098E-2</v>
      </c>
      <c r="J24" s="2">
        <v>4.5968882602546002E-2</v>
      </c>
      <c r="K24" s="2">
        <v>5.0275482093663899E-2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64</v>
      </c>
      <c r="B29" s="2">
        <v>-3.2894736842105303E-2</v>
      </c>
      <c r="C29" s="2">
        <v>4.9562682215743399E-2</v>
      </c>
      <c r="D29" s="2">
        <v>2.4074074074074098E-2</v>
      </c>
      <c r="E29" s="2">
        <v>5.1537070524412303E-2</v>
      </c>
      <c r="F29" s="2">
        <v>1.8056749785038701E-2</v>
      </c>
      <c r="G29" s="2">
        <v>3.29391891891892E-2</v>
      </c>
      <c r="H29" s="2">
        <v>5.7236304170073603E-2</v>
      </c>
      <c r="I29" s="2">
        <v>2.24284609435422E-2</v>
      </c>
      <c r="J29" s="2">
        <v>3.17700453857791E-2</v>
      </c>
      <c r="K29" s="3">
        <v>0.152027027027027</v>
      </c>
      <c r="L29" s="3">
        <v>0.28195488721804501</v>
      </c>
    </row>
    <row r="30" spans="1:12" x14ac:dyDescent="0.25">
      <c r="A30" s="8" t="s">
        <v>65</v>
      </c>
      <c r="B30" s="2">
        <v>3.03030303030303E-2</v>
      </c>
      <c r="C30" s="2">
        <v>0</v>
      </c>
      <c r="D30" s="2">
        <v>-8.8235294117647106E-2</v>
      </c>
      <c r="E30" s="2">
        <v>-0.16129032258064499</v>
      </c>
      <c r="F30" s="2">
        <v>-0.115384615384615</v>
      </c>
      <c r="G30" s="2">
        <v>-8.6956521739130405E-2</v>
      </c>
      <c r="H30" s="2">
        <v>-4.7619047619047603E-2</v>
      </c>
      <c r="I30" s="2">
        <v>0.25</v>
      </c>
      <c r="J30" s="2">
        <v>0</v>
      </c>
      <c r="K30" s="3">
        <v>8.6956521739130405E-2</v>
      </c>
      <c r="L30" s="3">
        <v>-0.24242424242424199</v>
      </c>
    </row>
    <row r="31" spans="1:12" x14ac:dyDescent="0.25">
      <c r="A31" s="8" t="s">
        <v>66</v>
      </c>
      <c r="B31" s="2">
        <v>-0.29123711340206199</v>
      </c>
      <c r="C31" s="2">
        <v>-0.221818181818182</v>
      </c>
      <c r="D31" s="2">
        <v>-0.23831775700934599</v>
      </c>
      <c r="E31" s="2">
        <v>-0.14110429447852799</v>
      </c>
      <c r="F31" s="2">
        <v>-0.17857142857142899</v>
      </c>
      <c r="G31" s="2">
        <v>-4.3478260869565202E-2</v>
      </c>
      <c r="H31" s="2">
        <v>-8.1818181818181804E-2</v>
      </c>
      <c r="I31" s="2">
        <v>8.9108910891089105E-2</v>
      </c>
      <c r="J31" s="2">
        <v>9.0909090909090905E-3</v>
      </c>
      <c r="K31" s="3">
        <v>-3.4782608695652202E-2</v>
      </c>
      <c r="L31" s="3">
        <v>-0.713917525773196</v>
      </c>
    </row>
    <row r="32" spans="1:12" x14ac:dyDescent="0.25">
      <c r="A32" s="8" t="s">
        <v>67</v>
      </c>
      <c r="B32" s="2">
        <v>-3.92320534223706E-2</v>
      </c>
      <c r="C32" s="2">
        <v>2.51954821894005E-2</v>
      </c>
      <c r="D32" s="2">
        <v>3.2203389830508501E-2</v>
      </c>
      <c r="E32" s="2">
        <v>1.39573070607553E-2</v>
      </c>
      <c r="F32" s="2">
        <v>2.4291497975708499E-2</v>
      </c>
      <c r="G32" s="2">
        <v>2.5296442687747001E-2</v>
      </c>
      <c r="H32" s="2">
        <v>2.3130300693908999E-3</v>
      </c>
      <c r="I32" s="2">
        <v>1.6153846153846199E-2</v>
      </c>
      <c r="J32" s="2">
        <v>1.8168054504163499E-2</v>
      </c>
      <c r="K32" s="3">
        <v>6.3241106719367599E-2</v>
      </c>
      <c r="L32" s="3">
        <v>0.122704507512521</v>
      </c>
    </row>
    <row r="33" spans="1:12" x14ac:dyDescent="0.25">
      <c r="A33" s="8" t="s">
        <v>68</v>
      </c>
      <c r="B33" s="2">
        <v>-0.12068965517241401</v>
      </c>
      <c r="C33" s="2">
        <v>-5.8823529411764698E-2</v>
      </c>
      <c r="D33" s="2">
        <v>-0.16666666666666699</v>
      </c>
      <c r="E33" s="2">
        <v>-0.17499999999999999</v>
      </c>
      <c r="F33" s="2">
        <v>-3.03030303030303E-2</v>
      </c>
      <c r="G33" s="2">
        <v>3.125E-2</v>
      </c>
      <c r="H33" s="2">
        <v>3.03030303030303E-2</v>
      </c>
      <c r="I33" s="2">
        <v>-0.17647058823529399</v>
      </c>
      <c r="J33" s="2">
        <v>0.214285714285714</v>
      </c>
      <c r="K33" s="3">
        <v>6.25E-2</v>
      </c>
      <c r="L33" s="3">
        <v>-0.41379310344827602</v>
      </c>
    </row>
    <row r="34" spans="1:12" x14ac:dyDescent="0.25">
      <c r="A34" s="8" t="s">
        <v>69</v>
      </c>
      <c r="B34" s="2">
        <v>-0.107594936708861</v>
      </c>
      <c r="C34" s="2">
        <v>-0.170212765957447</v>
      </c>
      <c r="D34" s="2">
        <v>-4.2735042735042701E-2</v>
      </c>
      <c r="E34" s="2">
        <v>-0.13392857142857101</v>
      </c>
      <c r="F34" s="2">
        <v>-0.185567010309278</v>
      </c>
      <c r="G34" s="2">
        <v>-0.10126582278481</v>
      </c>
      <c r="H34" s="2">
        <v>-0.154929577464789</v>
      </c>
      <c r="I34" s="2">
        <v>8.3333333333333301E-2</v>
      </c>
      <c r="J34" s="2">
        <v>0.123076923076923</v>
      </c>
      <c r="K34" s="3">
        <v>-7.5949367088607597E-2</v>
      </c>
      <c r="L34" s="3">
        <v>-0.537974683544304</v>
      </c>
    </row>
    <row r="35" spans="1:12" x14ac:dyDescent="0.25">
      <c r="A35" s="11" t="s">
        <v>13</v>
      </c>
      <c r="B35" s="3">
        <v>-7.5198344256640196E-2</v>
      </c>
      <c r="C35" s="3">
        <v>-2.98396120850429E-3</v>
      </c>
      <c r="D35" s="3">
        <v>-1.12233445566779E-3</v>
      </c>
      <c r="E35" s="3">
        <v>8.9887640449438193E-3</v>
      </c>
      <c r="F35" s="3">
        <v>1.4847809948032699E-3</v>
      </c>
      <c r="G35" s="3">
        <v>2.1126760563380299E-2</v>
      </c>
      <c r="H35" s="3">
        <v>1.9237749546279499E-2</v>
      </c>
      <c r="I35" s="3">
        <v>2.2435897435897401E-2</v>
      </c>
      <c r="J35" s="3">
        <v>2.8213166144200601E-2</v>
      </c>
      <c r="K35" s="3">
        <v>9.4143810229799896E-2</v>
      </c>
      <c r="L35" s="3">
        <v>1.8282166264228999E-2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71</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129</v>
      </c>
    </row>
    <row r="2" spans="1:11" ht="15" x14ac:dyDescent="0.25">
      <c r="A2" s="12" t="s">
        <v>123</v>
      </c>
    </row>
    <row r="3" spans="1:11" ht="15" x14ac:dyDescent="0.25">
      <c r="A3" s="12" t="s">
        <v>55</v>
      </c>
    </row>
    <row r="4" spans="1:11" ht="15" x14ac:dyDescent="0.25">
      <c r="A4" s="12" t="s">
        <v>27</v>
      </c>
    </row>
    <row r="5" spans="1:11" x14ac:dyDescent="0.25">
      <c r="A5" s="17" t="str">
        <f>HYPERLINK("#'Table of contents'!A18",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72</v>
      </c>
      <c r="B8" s="1">
        <v>354</v>
      </c>
      <c r="C8" s="1">
        <v>308</v>
      </c>
      <c r="D8" s="1">
        <v>311</v>
      </c>
      <c r="E8" s="1">
        <v>263</v>
      </c>
      <c r="F8" s="1">
        <v>222</v>
      </c>
      <c r="G8" s="1">
        <v>225</v>
      </c>
      <c r="H8" s="1">
        <v>188</v>
      </c>
      <c r="I8" s="1">
        <v>168</v>
      </c>
      <c r="J8" s="1">
        <v>133</v>
      </c>
      <c r="K8" s="1">
        <v>103</v>
      </c>
    </row>
    <row r="9" spans="1:11" x14ac:dyDescent="0.25">
      <c r="A9" s="16" t="s">
        <v>73</v>
      </c>
      <c r="B9" s="1">
        <v>1861</v>
      </c>
      <c r="C9" s="1">
        <v>1817</v>
      </c>
      <c r="D9" s="1">
        <v>1887</v>
      </c>
      <c r="E9" s="1">
        <v>1985</v>
      </c>
      <c r="F9" s="1">
        <v>2108</v>
      </c>
      <c r="G9" s="1">
        <v>2127</v>
      </c>
      <c r="H9" s="1">
        <v>2218</v>
      </c>
      <c r="I9" s="1">
        <v>2277</v>
      </c>
      <c r="J9" s="1">
        <v>2333</v>
      </c>
      <c r="K9" s="1">
        <v>2439</v>
      </c>
    </row>
    <row r="10" spans="1:11" x14ac:dyDescent="0.25">
      <c r="A10" s="16" t="s">
        <v>74</v>
      </c>
      <c r="B10" s="1">
        <v>47</v>
      </c>
      <c r="C10" s="1">
        <v>55</v>
      </c>
      <c r="D10" s="1">
        <v>62</v>
      </c>
      <c r="E10" s="1">
        <v>76</v>
      </c>
      <c r="F10" s="1">
        <v>68</v>
      </c>
      <c r="G10" s="1">
        <v>97</v>
      </c>
      <c r="H10" s="1">
        <v>114</v>
      </c>
      <c r="I10" s="1">
        <v>148</v>
      </c>
      <c r="J10" s="1">
        <v>177</v>
      </c>
      <c r="K10" s="1">
        <v>167</v>
      </c>
    </row>
    <row r="11" spans="1:11" x14ac:dyDescent="0.25">
      <c r="A11" s="16" t="s">
        <v>75</v>
      </c>
      <c r="B11" s="1">
        <v>1</v>
      </c>
      <c r="C11" s="1">
        <v>3</v>
      </c>
      <c r="D11" s="1">
        <v>3</v>
      </c>
      <c r="E11" s="1">
        <v>2</v>
      </c>
      <c r="F11" s="1">
        <v>2</v>
      </c>
      <c r="G11" s="1">
        <v>1</v>
      </c>
      <c r="H11" s="1">
        <v>0</v>
      </c>
      <c r="I11" s="1">
        <v>0</v>
      </c>
      <c r="J11" s="1">
        <v>1</v>
      </c>
      <c r="K11" s="1">
        <v>3</v>
      </c>
    </row>
    <row r="12" spans="1:11" x14ac:dyDescent="0.25">
      <c r="A12" s="16" t="s">
        <v>76</v>
      </c>
      <c r="B12" s="1">
        <v>83</v>
      </c>
      <c r="C12" s="1">
        <v>75</v>
      </c>
      <c r="D12" s="1">
        <v>68</v>
      </c>
      <c r="E12" s="1">
        <v>59</v>
      </c>
      <c r="F12" s="1">
        <v>48</v>
      </c>
      <c r="G12" s="1">
        <v>46</v>
      </c>
      <c r="H12" s="1">
        <v>43</v>
      </c>
      <c r="I12" s="1">
        <v>45</v>
      </c>
      <c r="J12" s="1">
        <v>42</v>
      </c>
      <c r="K12" s="1">
        <v>48</v>
      </c>
    </row>
    <row r="13" spans="1:11" x14ac:dyDescent="0.25">
      <c r="A13" s="16" t="s">
        <v>77</v>
      </c>
      <c r="B13" s="1">
        <v>7</v>
      </c>
      <c r="C13" s="1">
        <v>7</v>
      </c>
      <c r="D13" s="1">
        <v>11</v>
      </c>
      <c r="E13" s="1">
        <v>10</v>
      </c>
      <c r="F13" s="1">
        <v>9</v>
      </c>
      <c r="G13" s="1">
        <v>8</v>
      </c>
      <c r="H13" s="1">
        <v>11</v>
      </c>
      <c r="I13" s="1">
        <v>9</v>
      </c>
      <c r="J13" s="1">
        <v>10</v>
      </c>
      <c r="K13" s="1">
        <v>8</v>
      </c>
    </row>
    <row r="14" spans="1:11" x14ac:dyDescent="0.25">
      <c r="A14" s="16" t="s">
        <v>78</v>
      </c>
      <c r="B14" s="1">
        <v>3</v>
      </c>
      <c r="C14" s="1">
        <v>1</v>
      </c>
      <c r="D14" s="1">
        <v>2</v>
      </c>
      <c r="E14" s="1">
        <v>0</v>
      </c>
      <c r="F14" s="1">
        <v>0</v>
      </c>
      <c r="G14" s="1">
        <v>1</v>
      </c>
      <c r="H14" s="1">
        <v>0</v>
      </c>
      <c r="I14" s="1">
        <v>1</v>
      </c>
      <c r="J14" s="1">
        <v>0</v>
      </c>
      <c r="K14" s="1">
        <v>2</v>
      </c>
    </row>
    <row r="15" spans="1:11" x14ac:dyDescent="0.25">
      <c r="A15" s="16" t="s">
        <v>79</v>
      </c>
      <c r="B15" s="1">
        <v>412</v>
      </c>
      <c r="C15" s="1">
        <v>288</v>
      </c>
      <c r="D15" s="1">
        <v>202</v>
      </c>
      <c r="E15" s="1">
        <v>163</v>
      </c>
      <c r="F15" s="1">
        <v>136</v>
      </c>
      <c r="G15" s="1">
        <v>116</v>
      </c>
      <c r="H15" s="1">
        <v>112</v>
      </c>
      <c r="I15" s="1">
        <v>102</v>
      </c>
      <c r="J15" s="1">
        <v>121</v>
      </c>
      <c r="K15" s="1">
        <v>134</v>
      </c>
    </row>
    <row r="16" spans="1:11" x14ac:dyDescent="0.25">
      <c r="A16" s="16" t="s">
        <v>80</v>
      </c>
      <c r="B16" s="1">
        <v>131</v>
      </c>
      <c r="C16" s="1">
        <v>127</v>
      </c>
      <c r="D16" s="1">
        <v>127</v>
      </c>
      <c r="E16" s="1">
        <v>112</v>
      </c>
      <c r="F16" s="1">
        <v>101</v>
      </c>
      <c r="G16" s="1">
        <v>77</v>
      </c>
      <c r="H16" s="1">
        <v>69</v>
      </c>
      <c r="I16" s="1">
        <v>58</v>
      </c>
      <c r="J16" s="1">
        <v>54</v>
      </c>
      <c r="K16" s="1">
        <v>48</v>
      </c>
    </row>
    <row r="17" spans="1:11" x14ac:dyDescent="0.25">
      <c r="A17" s="10" t="s">
        <v>13</v>
      </c>
      <c r="B17" s="5">
        <v>2899</v>
      </c>
      <c r="C17" s="5">
        <v>2681</v>
      </c>
      <c r="D17" s="5">
        <v>2673</v>
      </c>
      <c r="E17" s="5">
        <v>2670</v>
      </c>
      <c r="F17" s="5">
        <v>2694</v>
      </c>
      <c r="G17" s="5">
        <v>2698</v>
      </c>
      <c r="H17" s="5">
        <v>2755</v>
      </c>
      <c r="I17" s="5">
        <v>2808</v>
      </c>
      <c r="J17" s="5">
        <v>2871</v>
      </c>
      <c r="K17" s="5">
        <v>2952</v>
      </c>
    </row>
    <row r="18" spans="1:11" x14ac:dyDescent="0.25">
      <c r="A18" s="15"/>
    </row>
    <row r="19" spans="1:11" x14ac:dyDescent="0.25">
      <c r="A19" s="15"/>
    </row>
    <row r="20" spans="1:11" x14ac:dyDescent="0.25">
      <c r="A20" s="15"/>
      <c r="B20" s="21" t="s">
        <v>29</v>
      </c>
      <c r="C20" s="22"/>
      <c r="D20" s="22"/>
      <c r="E20" s="22"/>
      <c r="F20" s="22"/>
      <c r="G20" s="22"/>
      <c r="H20" s="22"/>
      <c r="I20" s="22"/>
      <c r="J20" s="22"/>
      <c r="K20" s="22"/>
    </row>
    <row r="21" spans="1:11" x14ac:dyDescent="0.25">
      <c r="A21" s="9" t="s">
        <v>33</v>
      </c>
      <c r="B21" s="4" t="s">
        <v>0</v>
      </c>
      <c r="C21" s="4" t="s">
        <v>1</v>
      </c>
      <c r="D21" s="4" t="s">
        <v>2</v>
      </c>
      <c r="E21" s="4" t="s">
        <v>3</v>
      </c>
      <c r="F21" s="4" t="s">
        <v>4</v>
      </c>
      <c r="G21" s="4" t="s">
        <v>5</v>
      </c>
      <c r="H21" s="4" t="s">
        <v>6</v>
      </c>
      <c r="I21" s="4" t="s">
        <v>7</v>
      </c>
      <c r="J21" s="4" t="s">
        <v>8</v>
      </c>
      <c r="K21" s="4" t="s">
        <v>9</v>
      </c>
    </row>
    <row r="22" spans="1:11" x14ac:dyDescent="0.25">
      <c r="A22" s="8" t="s">
        <v>72</v>
      </c>
      <c r="B22" s="2">
        <v>0.156498673740053</v>
      </c>
      <c r="C22" s="2">
        <v>0.141284403669725</v>
      </c>
      <c r="D22" s="2">
        <v>0.137610619469027</v>
      </c>
      <c r="E22" s="2">
        <v>0.11316695352839901</v>
      </c>
      <c r="F22" s="2">
        <v>9.2577147623019204E-2</v>
      </c>
      <c r="G22" s="2">
        <v>9.1874234381380093E-2</v>
      </c>
      <c r="H22" s="2">
        <v>7.4603174603174602E-2</v>
      </c>
      <c r="I22" s="2">
        <v>6.4789818742768998E-2</v>
      </c>
      <c r="J22" s="2">
        <v>5.03216042376088E-2</v>
      </c>
      <c r="K22" s="2">
        <v>3.8021410114433399E-2</v>
      </c>
    </row>
    <row r="23" spans="1:11" x14ac:dyDescent="0.25">
      <c r="A23" s="8" t="s">
        <v>73</v>
      </c>
      <c r="B23" s="2">
        <v>0.82272325375773603</v>
      </c>
      <c r="C23" s="2">
        <v>0.83348623853211001</v>
      </c>
      <c r="D23" s="2">
        <v>0.83495575221238905</v>
      </c>
      <c r="E23" s="2">
        <v>0.85413080895008597</v>
      </c>
      <c r="F23" s="2">
        <v>0.87906588824020004</v>
      </c>
      <c r="G23" s="2">
        <v>0.86851776235197997</v>
      </c>
      <c r="H23" s="2">
        <v>0.88015873015873003</v>
      </c>
      <c r="I23" s="2">
        <v>0.87813343617431505</v>
      </c>
      <c r="J23" s="2">
        <v>0.88270904275444595</v>
      </c>
      <c r="K23" s="2">
        <v>0.90033222591362105</v>
      </c>
    </row>
    <row r="24" spans="1:11" x14ac:dyDescent="0.25">
      <c r="A24" s="8" t="s">
        <v>74</v>
      </c>
      <c r="B24" s="2">
        <v>2.07780725022104E-2</v>
      </c>
      <c r="C24" s="2">
        <v>2.5229357798165101E-2</v>
      </c>
      <c r="D24" s="2">
        <v>2.7433628318584102E-2</v>
      </c>
      <c r="E24" s="2">
        <v>3.2702237521514597E-2</v>
      </c>
      <c r="F24" s="2">
        <v>2.83569641367807E-2</v>
      </c>
      <c r="G24" s="2">
        <v>3.9608003266639401E-2</v>
      </c>
      <c r="H24" s="2">
        <v>4.5238095238095202E-2</v>
      </c>
      <c r="I24" s="2">
        <v>5.7076745082915499E-2</v>
      </c>
      <c r="J24" s="2">
        <v>6.6969353007945501E-2</v>
      </c>
      <c r="K24" s="2">
        <v>6.1646363971945402E-2</v>
      </c>
    </row>
    <row r="25" spans="1:11" x14ac:dyDescent="0.25">
      <c r="A25" s="8" t="s">
        <v>75</v>
      </c>
      <c r="B25" s="2">
        <v>1.0989010989011E-2</v>
      </c>
      <c r="C25" s="2">
        <v>3.5294117647058802E-2</v>
      </c>
      <c r="D25" s="2">
        <v>3.65853658536585E-2</v>
      </c>
      <c r="E25" s="2">
        <v>2.8169014084507001E-2</v>
      </c>
      <c r="F25" s="2">
        <v>3.3898305084745797E-2</v>
      </c>
      <c r="G25" s="2">
        <v>1.8181818181818198E-2</v>
      </c>
      <c r="H25" s="2">
        <v>0</v>
      </c>
      <c r="I25" s="2">
        <v>0</v>
      </c>
      <c r="J25" s="2">
        <v>1.88679245283019E-2</v>
      </c>
      <c r="K25" s="2">
        <v>5.0847457627118599E-2</v>
      </c>
    </row>
    <row r="26" spans="1:11" x14ac:dyDescent="0.25">
      <c r="A26" s="8" t="s">
        <v>76</v>
      </c>
      <c r="B26" s="2">
        <v>0.91208791208791196</v>
      </c>
      <c r="C26" s="2">
        <v>0.88235294117647101</v>
      </c>
      <c r="D26" s="2">
        <v>0.82926829268292701</v>
      </c>
      <c r="E26" s="2">
        <v>0.83098591549295797</v>
      </c>
      <c r="F26" s="2">
        <v>0.81355932203389802</v>
      </c>
      <c r="G26" s="2">
        <v>0.83636363636363598</v>
      </c>
      <c r="H26" s="2">
        <v>0.79629629629629595</v>
      </c>
      <c r="I26" s="2">
        <v>0.83333333333333304</v>
      </c>
      <c r="J26" s="2">
        <v>0.79245283018867896</v>
      </c>
      <c r="K26" s="2">
        <v>0.81355932203389802</v>
      </c>
    </row>
    <row r="27" spans="1:11" x14ac:dyDescent="0.25">
      <c r="A27" s="8" t="s">
        <v>77</v>
      </c>
      <c r="B27" s="2">
        <v>7.69230769230769E-2</v>
      </c>
      <c r="C27" s="2">
        <v>8.2352941176470601E-2</v>
      </c>
      <c r="D27" s="2">
        <v>0.134146341463415</v>
      </c>
      <c r="E27" s="2">
        <v>0.140845070422535</v>
      </c>
      <c r="F27" s="2">
        <v>0.152542372881356</v>
      </c>
      <c r="G27" s="2">
        <v>0.145454545454545</v>
      </c>
      <c r="H27" s="2">
        <v>0.203703703703704</v>
      </c>
      <c r="I27" s="2">
        <v>0.16666666666666699</v>
      </c>
      <c r="J27" s="2">
        <v>0.18867924528301899</v>
      </c>
      <c r="K27" s="2">
        <v>0.13559322033898299</v>
      </c>
    </row>
    <row r="28" spans="1:11" x14ac:dyDescent="0.25">
      <c r="A28" s="8" t="s">
        <v>78</v>
      </c>
      <c r="B28" s="2">
        <v>5.4945054945054897E-3</v>
      </c>
      <c r="C28" s="2">
        <v>2.4038461538461501E-3</v>
      </c>
      <c r="D28" s="2">
        <v>6.0422960725075503E-3</v>
      </c>
      <c r="E28" s="2">
        <v>0</v>
      </c>
      <c r="F28" s="2">
        <v>0</v>
      </c>
      <c r="G28" s="2">
        <v>5.1546391752577301E-3</v>
      </c>
      <c r="H28" s="2">
        <v>0</v>
      </c>
      <c r="I28" s="2">
        <v>6.2111801242236003E-3</v>
      </c>
      <c r="J28" s="2">
        <v>0</v>
      </c>
      <c r="K28" s="2">
        <v>1.0869565217391301E-2</v>
      </c>
    </row>
    <row r="29" spans="1:11" x14ac:dyDescent="0.25">
      <c r="A29" s="8" t="s">
        <v>79</v>
      </c>
      <c r="B29" s="2">
        <v>0.75457875457875501</v>
      </c>
      <c r="C29" s="2">
        <v>0.69230769230769196</v>
      </c>
      <c r="D29" s="2">
        <v>0.61027190332326298</v>
      </c>
      <c r="E29" s="2">
        <v>0.59272727272727299</v>
      </c>
      <c r="F29" s="2">
        <v>0.57383966244725704</v>
      </c>
      <c r="G29" s="2">
        <v>0.597938144329897</v>
      </c>
      <c r="H29" s="2">
        <v>0.61878453038673997</v>
      </c>
      <c r="I29" s="2">
        <v>0.63354037267080698</v>
      </c>
      <c r="J29" s="2">
        <v>0.69142857142857095</v>
      </c>
      <c r="K29" s="2">
        <v>0.72826086956521696</v>
      </c>
    </row>
    <row r="30" spans="1:11" x14ac:dyDescent="0.25">
      <c r="A30" s="8" t="s">
        <v>80</v>
      </c>
      <c r="B30" s="2">
        <v>0.23992673992673999</v>
      </c>
      <c r="C30" s="2">
        <v>0.30528846153846201</v>
      </c>
      <c r="D30" s="2">
        <v>0.38368580060423002</v>
      </c>
      <c r="E30" s="2">
        <v>0.40727272727272701</v>
      </c>
      <c r="F30" s="2">
        <v>0.42616033755274302</v>
      </c>
      <c r="G30" s="2">
        <v>0.39690721649484501</v>
      </c>
      <c r="H30" s="2">
        <v>0.38121546961326003</v>
      </c>
      <c r="I30" s="2">
        <v>0.36024844720496901</v>
      </c>
      <c r="J30" s="2">
        <v>0.308571428571429</v>
      </c>
      <c r="K30" s="2">
        <v>0.26086956521739102</v>
      </c>
    </row>
    <row r="31" spans="1:11" x14ac:dyDescent="0.25">
      <c r="A31" s="15"/>
    </row>
    <row r="32" spans="1:11" x14ac:dyDescent="0.25">
      <c r="A32" s="15"/>
    </row>
    <row r="33" spans="1:12" x14ac:dyDescent="0.25">
      <c r="A33" s="15"/>
      <c r="B33" s="21" t="s">
        <v>30</v>
      </c>
      <c r="C33" s="21"/>
      <c r="D33" s="21"/>
      <c r="E33" s="21"/>
      <c r="F33" s="21"/>
      <c r="G33" s="21"/>
      <c r="H33" s="21"/>
      <c r="I33" s="21"/>
      <c r="J33" s="21"/>
      <c r="K33" s="6" t="s">
        <v>31</v>
      </c>
      <c r="L33" s="6" t="s">
        <v>32</v>
      </c>
    </row>
    <row r="34" spans="1:12" x14ac:dyDescent="0.25">
      <c r="A34" s="9" t="s">
        <v>33</v>
      </c>
      <c r="B34" s="4" t="s">
        <v>14</v>
      </c>
      <c r="C34" s="4" t="s">
        <v>15</v>
      </c>
      <c r="D34" s="4" t="s">
        <v>16</v>
      </c>
      <c r="E34" s="4" t="s">
        <v>17</v>
      </c>
      <c r="F34" s="4" t="s">
        <v>18</v>
      </c>
      <c r="G34" s="4" t="s">
        <v>19</v>
      </c>
      <c r="H34" s="4" t="s">
        <v>20</v>
      </c>
      <c r="I34" s="4" t="s">
        <v>21</v>
      </c>
      <c r="J34" s="4" t="s">
        <v>22</v>
      </c>
      <c r="K34" s="4" t="s">
        <v>23</v>
      </c>
      <c r="L34" s="4" t="s">
        <v>24</v>
      </c>
    </row>
    <row r="35" spans="1:12" x14ac:dyDescent="0.25">
      <c r="A35" s="8" t="s">
        <v>72</v>
      </c>
      <c r="B35" s="2">
        <v>-0.129943502824859</v>
      </c>
      <c r="C35" s="2">
        <v>9.74025974025974E-3</v>
      </c>
      <c r="D35" s="2">
        <v>-0.154340836012862</v>
      </c>
      <c r="E35" s="2">
        <v>-0.155893536121673</v>
      </c>
      <c r="F35" s="2">
        <v>1.35135135135135E-2</v>
      </c>
      <c r="G35" s="2">
        <v>-0.164444444444444</v>
      </c>
      <c r="H35" s="2">
        <v>-0.10638297872340401</v>
      </c>
      <c r="I35" s="2">
        <v>-0.20833333333333301</v>
      </c>
      <c r="J35" s="2">
        <v>-0.22556390977443599</v>
      </c>
      <c r="K35" s="3">
        <v>-0.54222222222222205</v>
      </c>
      <c r="L35" s="3">
        <v>-0.70903954802259905</v>
      </c>
    </row>
    <row r="36" spans="1:12" x14ac:dyDescent="0.25">
      <c r="A36" s="8" t="s">
        <v>73</v>
      </c>
      <c r="B36" s="2">
        <v>-2.3643202579258501E-2</v>
      </c>
      <c r="C36" s="2">
        <v>3.8525041276829902E-2</v>
      </c>
      <c r="D36" s="2">
        <v>5.1934287228404902E-2</v>
      </c>
      <c r="E36" s="2">
        <v>6.1964735516372799E-2</v>
      </c>
      <c r="F36" s="2">
        <v>9.0132827324478203E-3</v>
      </c>
      <c r="G36" s="2">
        <v>4.2783262811471601E-2</v>
      </c>
      <c r="H36" s="2">
        <v>2.66005410279531E-2</v>
      </c>
      <c r="I36" s="2">
        <v>2.4593763724198501E-2</v>
      </c>
      <c r="J36" s="2">
        <v>4.5435062151735997E-2</v>
      </c>
      <c r="K36" s="3">
        <v>0.14668547249647401</v>
      </c>
      <c r="L36" s="3">
        <v>0.31058570660934998</v>
      </c>
    </row>
    <row r="37" spans="1:12" x14ac:dyDescent="0.25">
      <c r="A37" s="8" t="s">
        <v>74</v>
      </c>
      <c r="B37" s="2">
        <v>0.170212765957447</v>
      </c>
      <c r="C37" s="2">
        <v>0.12727272727272701</v>
      </c>
      <c r="D37" s="2">
        <v>0.225806451612903</v>
      </c>
      <c r="E37" s="2">
        <v>-0.105263157894737</v>
      </c>
      <c r="F37" s="2">
        <v>0.42647058823529399</v>
      </c>
      <c r="G37" s="2">
        <v>0.17525773195876301</v>
      </c>
      <c r="H37" s="2">
        <v>0.29824561403508798</v>
      </c>
      <c r="I37" s="2">
        <v>0.195945945945946</v>
      </c>
      <c r="J37" s="2">
        <v>-5.6497175141242903E-2</v>
      </c>
      <c r="K37" s="3">
        <v>0.72164948453608202</v>
      </c>
      <c r="L37" s="3">
        <v>2.5531914893617</v>
      </c>
    </row>
    <row r="38" spans="1:12" x14ac:dyDescent="0.25">
      <c r="A38" s="8" t="s">
        <v>75</v>
      </c>
      <c r="B38" s="2">
        <v>2</v>
      </c>
      <c r="C38" s="2">
        <v>0</v>
      </c>
      <c r="D38" s="2">
        <v>-0.33333333333333298</v>
      </c>
      <c r="E38" s="2">
        <v>0</v>
      </c>
      <c r="F38" s="2">
        <v>-0.5</v>
      </c>
      <c r="G38" s="2">
        <v>-1</v>
      </c>
      <c r="H38" s="2">
        <v>0</v>
      </c>
      <c r="I38" s="2">
        <v>0</v>
      </c>
      <c r="J38" s="2">
        <v>2</v>
      </c>
      <c r="K38" s="3">
        <v>2</v>
      </c>
      <c r="L38" s="3">
        <v>2</v>
      </c>
    </row>
    <row r="39" spans="1:12" x14ac:dyDescent="0.25">
      <c r="A39" s="8" t="s">
        <v>76</v>
      </c>
      <c r="B39" s="2">
        <v>-9.6385542168674704E-2</v>
      </c>
      <c r="C39" s="2">
        <v>-9.3333333333333296E-2</v>
      </c>
      <c r="D39" s="2">
        <v>-0.13235294117647101</v>
      </c>
      <c r="E39" s="2">
        <v>-0.186440677966102</v>
      </c>
      <c r="F39" s="2">
        <v>-4.1666666666666699E-2</v>
      </c>
      <c r="G39" s="2">
        <v>-6.5217391304347797E-2</v>
      </c>
      <c r="H39" s="2">
        <v>4.6511627906976702E-2</v>
      </c>
      <c r="I39" s="2">
        <v>-6.6666666666666693E-2</v>
      </c>
      <c r="J39" s="2">
        <v>0.14285714285714299</v>
      </c>
      <c r="K39" s="3">
        <v>4.3478260869565202E-2</v>
      </c>
      <c r="L39" s="3">
        <v>-0.421686746987952</v>
      </c>
    </row>
    <row r="40" spans="1:12" x14ac:dyDescent="0.25">
      <c r="A40" s="8" t="s">
        <v>77</v>
      </c>
      <c r="B40" s="2">
        <v>0</v>
      </c>
      <c r="C40" s="2">
        <v>0.57142857142857095</v>
      </c>
      <c r="D40" s="2">
        <v>-9.0909090909090898E-2</v>
      </c>
      <c r="E40" s="2">
        <v>-0.1</v>
      </c>
      <c r="F40" s="2">
        <v>-0.11111111111111099</v>
      </c>
      <c r="G40" s="2">
        <v>0.375</v>
      </c>
      <c r="H40" s="2">
        <v>-0.18181818181818199</v>
      </c>
      <c r="I40" s="2">
        <v>0.11111111111111099</v>
      </c>
      <c r="J40" s="2">
        <v>-0.2</v>
      </c>
      <c r="K40" s="3">
        <v>0</v>
      </c>
      <c r="L40" s="3">
        <v>0.14285714285714299</v>
      </c>
    </row>
    <row r="41" spans="1:12" x14ac:dyDescent="0.25">
      <c r="A41" s="8" t="s">
        <v>78</v>
      </c>
      <c r="B41" s="2">
        <v>-0.66666666666666696</v>
      </c>
      <c r="C41" s="2">
        <v>1</v>
      </c>
      <c r="D41" s="2">
        <v>-1</v>
      </c>
      <c r="E41" s="2">
        <v>0</v>
      </c>
      <c r="F41" s="2">
        <v>0</v>
      </c>
      <c r="G41" s="2">
        <v>-1</v>
      </c>
      <c r="H41" s="2">
        <v>0</v>
      </c>
      <c r="I41" s="2">
        <v>-1</v>
      </c>
      <c r="J41" s="2">
        <v>0</v>
      </c>
      <c r="K41" s="3">
        <v>1</v>
      </c>
      <c r="L41" s="3">
        <v>-0.33333333333333298</v>
      </c>
    </row>
    <row r="42" spans="1:12" x14ac:dyDescent="0.25">
      <c r="A42" s="8" t="s">
        <v>79</v>
      </c>
      <c r="B42" s="2">
        <v>-0.30097087378640802</v>
      </c>
      <c r="C42" s="2">
        <v>-0.29861111111111099</v>
      </c>
      <c r="D42" s="2">
        <v>-0.19306930693069299</v>
      </c>
      <c r="E42" s="2">
        <v>-0.16564417177914101</v>
      </c>
      <c r="F42" s="2">
        <v>-0.14705882352941199</v>
      </c>
      <c r="G42" s="2">
        <v>-3.4482758620689703E-2</v>
      </c>
      <c r="H42" s="2">
        <v>-8.9285714285714302E-2</v>
      </c>
      <c r="I42" s="2">
        <v>0.18627450980392199</v>
      </c>
      <c r="J42" s="2">
        <v>0.107438016528926</v>
      </c>
      <c r="K42" s="3">
        <v>0.15517241379310301</v>
      </c>
      <c r="L42" s="3">
        <v>-0.67475728155339798</v>
      </c>
    </row>
    <row r="43" spans="1:12" x14ac:dyDescent="0.25">
      <c r="A43" s="8" t="s">
        <v>80</v>
      </c>
      <c r="B43" s="2">
        <v>-3.0534351145038201E-2</v>
      </c>
      <c r="C43" s="2">
        <v>0</v>
      </c>
      <c r="D43" s="2">
        <v>-0.118110236220472</v>
      </c>
      <c r="E43" s="2">
        <v>-9.8214285714285698E-2</v>
      </c>
      <c r="F43" s="2">
        <v>-0.237623762376238</v>
      </c>
      <c r="G43" s="2">
        <v>-0.103896103896104</v>
      </c>
      <c r="H43" s="2">
        <v>-0.15942028985507201</v>
      </c>
      <c r="I43" s="2">
        <v>-6.8965517241379296E-2</v>
      </c>
      <c r="J43" s="2">
        <v>-0.11111111111111099</v>
      </c>
      <c r="K43" s="3">
        <v>-0.37662337662337703</v>
      </c>
      <c r="L43" s="3">
        <v>-0.63358778625954204</v>
      </c>
    </row>
    <row r="44" spans="1:12" x14ac:dyDescent="0.25">
      <c r="A44" s="11" t="s">
        <v>13</v>
      </c>
      <c r="B44" s="3">
        <v>-7.5198344256640196E-2</v>
      </c>
      <c r="C44" s="3">
        <v>-2.98396120850429E-3</v>
      </c>
      <c r="D44" s="3">
        <v>-1.12233445566779E-3</v>
      </c>
      <c r="E44" s="3">
        <v>8.9887640449438193E-3</v>
      </c>
      <c r="F44" s="3">
        <v>1.4847809948032699E-3</v>
      </c>
      <c r="G44" s="3">
        <v>2.1126760563380299E-2</v>
      </c>
      <c r="H44" s="3">
        <v>1.9237749546279499E-2</v>
      </c>
      <c r="I44" s="3">
        <v>2.2435897435897401E-2</v>
      </c>
      <c r="J44" s="3">
        <v>2.8213166144200601E-2</v>
      </c>
      <c r="K44" s="3">
        <v>9.4143810229799896E-2</v>
      </c>
      <c r="L44" s="3">
        <v>1.8282166264228999E-2</v>
      </c>
    </row>
    <row r="45" spans="1:12" x14ac:dyDescent="0.25">
      <c r="A45" s="15"/>
    </row>
    <row r="46" spans="1:12" x14ac:dyDescent="0.25">
      <c r="A46" s="13" t="s">
        <v>34</v>
      </c>
    </row>
    <row r="47" spans="1:12" x14ac:dyDescent="0.25">
      <c r="A47" s="14" t="s">
        <v>35</v>
      </c>
    </row>
    <row r="48" spans="1:12" x14ac:dyDescent="0.25">
      <c r="A48" s="14" t="s">
        <v>36</v>
      </c>
    </row>
    <row r="49" spans="1:1" x14ac:dyDescent="0.25">
      <c r="A49" s="14" t="s">
        <v>37</v>
      </c>
    </row>
    <row r="50" spans="1:1" x14ac:dyDescent="0.25">
      <c r="A50" s="14" t="s">
        <v>82</v>
      </c>
    </row>
    <row r="51" spans="1:1" x14ac:dyDescent="0.25">
      <c r="A51" s="14" t="s">
        <v>38</v>
      </c>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0:K20"/>
    <mergeCell ref="B33:J33"/>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130</v>
      </c>
    </row>
    <row r="2" spans="1:11" ht="15" x14ac:dyDescent="0.25">
      <c r="A2" s="12" t="s">
        <v>123</v>
      </c>
    </row>
    <row r="3" spans="1:11" ht="15" x14ac:dyDescent="0.25">
      <c r="A3" s="12" t="s">
        <v>55</v>
      </c>
    </row>
    <row r="4" spans="1:11" ht="15" x14ac:dyDescent="0.25">
      <c r="A4" s="12" t="s">
        <v>50</v>
      </c>
    </row>
    <row r="5" spans="1:11" x14ac:dyDescent="0.25">
      <c r="A5" s="17" t="str">
        <f>HYPERLINK("#'Table of contents'!A19",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83</v>
      </c>
      <c r="B8" s="1">
        <v>319</v>
      </c>
      <c r="C8" s="1">
        <v>303</v>
      </c>
      <c r="D8" s="1">
        <v>333</v>
      </c>
      <c r="E8" s="1">
        <v>348</v>
      </c>
      <c r="F8" s="1">
        <v>354</v>
      </c>
      <c r="G8" s="1">
        <v>373</v>
      </c>
      <c r="H8" s="1">
        <v>384</v>
      </c>
      <c r="I8" s="1">
        <v>388</v>
      </c>
      <c r="J8" s="1">
        <v>384</v>
      </c>
      <c r="K8" s="1">
        <v>391</v>
      </c>
    </row>
    <row r="9" spans="1:11" x14ac:dyDescent="0.25">
      <c r="A9" s="16" t="s">
        <v>84</v>
      </c>
      <c r="B9" s="1">
        <v>16</v>
      </c>
      <c r="C9" s="1">
        <v>19</v>
      </c>
      <c r="D9" s="1">
        <v>21</v>
      </c>
      <c r="E9" s="1">
        <v>23</v>
      </c>
      <c r="F9" s="1">
        <v>23</v>
      </c>
      <c r="G9" s="1">
        <v>22</v>
      </c>
      <c r="H9" s="1">
        <v>20</v>
      </c>
      <c r="I9" s="1">
        <v>21</v>
      </c>
      <c r="J9" s="1">
        <v>21</v>
      </c>
      <c r="K9" s="1">
        <v>22</v>
      </c>
    </row>
    <row r="10" spans="1:11" x14ac:dyDescent="0.25">
      <c r="A10" s="16" t="s">
        <v>85</v>
      </c>
      <c r="B10" s="1">
        <v>62</v>
      </c>
      <c r="C10" s="1">
        <v>70</v>
      </c>
      <c r="D10" s="1">
        <v>68</v>
      </c>
      <c r="E10" s="1">
        <v>76</v>
      </c>
      <c r="F10" s="1">
        <v>88</v>
      </c>
      <c r="G10" s="1">
        <v>94</v>
      </c>
      <c r="H10" s="1">
        <v>95</v>
      </c>
      <c r="I10" s="1">
        <v>96</v>
      </c>
      <c r="J10" s="1">
        <v>95</v>
      </c>
      <c r="K10" s="1">
        <v>98</v>
      </c>
    </row>
    <row r="11" spans="1:11" x14ac:dyDescent="0.25">
      <c r="A11" s="16" t="s">
        <v>86</v>
      </c>
      <c r="B11" s="1">
        <v>1682</v>
      </c>
      <c r="C11" s="1">
        <v>1639</v>
      </c>
      <c r="D11" s="1">
        <v>1694</v>
      </c>
      <c r="E11" s="1">
        <v>1744</v>
      </c>
      <c r="F11" s="1">
        <v>1806</v>
      </c>
      <c r="G11" s="1">
        <v>1828</v>
      </c>
      <c r="H11" s="1">
        <v>1879</v>
      </c>
      <c r="I11" s="1">
        <v>1922</v>
      </c>
      <c r="J11" s="1">
        <v>1975</v>
      </c>
      <c r="K11" s="1">
        <v>2029</v>
      </c>
    </row>
    <row r="12" spans="1:11" x14ac:dyDescent="0.25">
      <c r="A12" s="16" t="s">
        <v>87</v>
      </c>
      <c r="B12" s="1">
        <v>40</v>
      </c>
      <c r="C12" s="1">
        <v>40</v>
      </c>
      <c r="D12" s="1">
        <v>43</v>
      </c>
      <c r="E12" s="1">
        <v>44</v>
      </c>
      <c r="F12" s="1">
        <v>45</v>
      </c>
      <c r="G12" s="1">
        <v>45</v>
      </c>
      <c r="H12" s="1">
        <v>48</v>
      </c>
      <c r="I12" s="1">
        <v>50</v>
      </c>
      <c r="J12" s="1">
        <v>51</v>
      </c>
      <c r="K12" s="1">
        <v>50</v>
      </c>
    </row>
    <row r="13" spans="1:11" x14ac:dyDescent="0.25">
      <c r="A13" s="16" t="s">
        <v>88</v>
      </c>
      <c r="B13" s="1">
        <v>143</v>
      </c>
      <c r="C13" s="1">
        <v>109</v>
      </c>
      <c r="D13" s="1">
        <v>101</v>
      </c>
      <c r="E13" s="1">
        <v>89</v>
      </c>
      <c r="F13" s="1">
        <v>82</v>
      </c>
      <c r="G13" s="1">
        <v>87</v>
      </c>
      <c r="H13" s="1">
        <v>94</v>
      </c>
      <c r="I13" s="1">
        <v>116</v>
      </c>
      <c r="J13" s="1">
        <v>117</v>
      </c>
      <c r="K13" s="1">
        <v>119</v>
      </c>
    </row>
    <row r="14" spans="1:11" x14ac:dyDescent="0.25">
      <c r="A14" s="16" t="s">
        <v>89</v>
      </c>
      <c r="B14" s="1">
        <v>7</v>
      </c>
      <c r="C14" s="1">
        <v>6</v>
      </c>
      <c r="D14" s="1">
        <v>7</v>
      </c>
      <c r="E14" s="1">
        <v>5</v>
      </c>
      <c r="F14" s="1">
        <v>4</v>
      </c>
      <c r="G14" s="1">
        <v>3</v>
      </c>
      <c r="H14" s="1">
        <v>5</v>
      </c>
      <c r="I14" s="1">
        <v>4</v>
      </c>
      <c r="J14" s="1">
        <v>5</v>
      </c>
      <c r="K14" s="1">
        <v>7</v>
      </c>
    </row>
    <row r="15" spans="1:11" x14ac:dyDescent="0.25">
      <c r="A15" s="16" t="s">
        <v>90</v>
      </c>
      <c r="B15" s="1">
        <v>1</v>
      </c>
      <c r="C15" s="1">
        <v>1</v>
      </c>
      <c r="D15" s="1">
        <v>1</v>
      </c>
      <c r="E15" s="1">
        <v>1</v>
      </c>
      <c r="F15" s="1">
        <v>0</v>
      </c>
      <c r="G15" s="1">
        <v>0</v>
      </c>
      <c r="H15" s="1">
        <v>0</v>
      </c>
      <c r="I15" s="1">
        <v>0</v>
      </c>
      <c r="J15" s="1">
        <v>0</v>
      </c>
      <c r="K15" s="1">
        <v>0</v>
      </c>
    </row>
    <row r="16" spans="1:11" x14ac:dyDescent="0.25">
      <c r="A16" s="16" t="s">
        <v>91</v>
      </c>
      <c r="B16" s="1">
        <v>0</v>
      </c>
      <c r="C16" s="1">
        <v>2</v>
      </c>
      <c r="D16" s="1">
        <v>2</v>
      </c>
      <c r="E16" s="1">
        <v>2</v>
      </c>
      <c r="F16" s="1">
        <v>1</v>
      </c>
      <c r="G16" s="1">
        <v>1</v>
      </c>
      <c r="H16" s="1">
        <v>1</v>
      </c>
      <c r="I16" s="1">
        <v>1</v>
      </c>
      <c r="J16" s="1">
        <v>1</v>
      </c>
      <c r="K16" s="1">
        <v>1</v>
      </c>
    </row>
    <row r="17" spans="1:11" x14ac:dyDescent="0.25">
      <c r="A17" s="16" t="s">
        <v>92</v>
      </c>
      <c r="B17" s="1">
        <v>80</v>
      </c>
      <c r="C17" s="1">
        <v>72</v>
      </c>
      <c r="D17" s="1">
        <v>70</v>
      </c>
      <c r="E17" s="1">
        <v>60</v>
      </c>
      <c r="F17" s="1">
        <v>51</v>
      </c>
      <c r="G17" s="1">
        <v>48</v>
      </c>
      <c r="H17" s="1">
        <v>46</v>
      </c>
      <c r="I17" s="1">
        <v>47</v>
      </c>
      <c r="J17" s="1">
        <v>46</v>
      </c>
      <c r="K17" s="1">
        <v>49</v>
      </c>
    </row>
    <row r="18" spans="1:11" x14ac:dyDescent="0.25">
      <c r="A18" s="16" t="s">
        <v>93</v>
      </c>
      <c r="B18" s="1">
        <v>0</v>
      </c>
      <c r="C18" s="1">
        <v>0</v>
      </c>
      <c r="D18" s="1">
        <v>0</v>
      </c>
      <c r="E18" s="1">
        <v>0</v>
      </c>
      <c r="F18" s="1">
        <v>0</v>
      </c>
      <c r="G18" s="1">
        <v>0</v>
      </c>
      <c r="H18" s="1">
        <v>0</v>
      </c>
      <c r="I18" s="1">
        <v>0</v>
      </c>
      <c r="J18" s="1">
        <v>0</v>
      </c>
      <c r="K18" s="1">
        <v>0</v>
      </c>
    </row>
    <row r="19" spans="1:11" x14ac:dyDescent="0.25">
      <c r="A19" s="16" t="s">
        <v>94</v>
      </c>
      <c r="B19" s="1">
        <v>3</v>
      </c>
      <c r="C19" s="1">
        <v>4</v>
      </c>
      <c r="D19" s="1">
        <v>2</v>
      </c>
      <c r="E19" s="1">
        <v>3</v>
      </c>
      <c r="F19" s="1">
        <v>3</v>
      </c>
      <c r="G19" s="1">
        <v>3</v>
      </c>
      <c r="H19" s="1">
        <v>2</v>
      </c>
      <c r="I19" s="1">
        <v>2</v>
      </c>
      <c r="J19" s="1">
        <v>1</v>
      </c>
      <c r="K19" s="1">
        <v>2</v>
      </c>
    </row>
    <row r="20" spans="1:11" x14ac:dyDescent="0.25">
      <c r="A20" s="16" t="s">
        <v>95</v>
      </c>
      <c r="B20" s="1">
        <v>414</v>
      </c>
      <c r="C20" s="1">
        <v>307</v>
      </c>
      <c r="D20" s="1">
        <v>243</v>
      </c>
      <c r="E20" s="1">
        <v>196</v>
      </c>
      <c r="F20" s="1">
        <v>171</v>
      </c>
      <c r="G20" s="1">
        <v>135</v>
      </c>
      <c r="H20" s="1">
        <v>126</v>
      </c>
      <c r="I20" s="1">
        <v>114</v>
      </c>
      <c r="J20" s="1">
        <v>121</v>
      </c>
      <c r="K20" s="1">
        <v>120</v>
      </c>
    </row>
    <row r="21" spans="1:11" x14ac:dyDescent="0.25">
      <c r="A21" s="16" t="s">
        <v>96</v>
      </c>
      <c r="B21" s="1">
        <v>26</v>
      </c>
      <c r="C21" s="1">
        <v>18</v>
      </c>
      <c r="D21" s="1">
        <v>15</v>
      </c>
      <c r="E21" s="1">
        <v>15</v>
      </c>
      <c r="F21" s="1">
        <v>8</v>
      </c>
      <c r="G21" s="1">
        <v>10</v>
      </c>
      <c r="H21" s="1">
        <v>8</v>
      </c>
      <c r="I21" s="1">
        <v>7</v>
      </c>
      <c r="J21" s="1">
        <v>11</v>
      </c>
      <c r="K21" s="1">
        <v>9</v>
      </c>
    </row>
    <row r="22" spans="1:11" x14ac:dyDescent="0.25">
      <c r="A22" s="16" t="s">
        <v>97</v>
      </c>
      <c r="B22" s="1">
        <v>8</v>
      </c>
      <c r="C22" s="1">
        <v>8</v>
      </c>
      <c r="D22" s="1">
        <v>8</v>
      </c>
      <c r="E22" s="1">
        <v>7</v>
      </c>
      <c r="F22" s="1">
        <v>6</v>
      </c>
      <c r="G22" s="1">
        <v>6</v>
      </c>
      <c r="H22" s="1">
        <v>5</v>
      </c>
      <c r="I22" s="1">
        <v>5</v>
      </c>
      <c r="J22" s="1">
        <v>3</v>
      </c>
      <c r="K22" s="1">
        <v>4</v>
      </c>
    </row>
    <row r="23" spans="1:11" x14ac:dyDescent="0.25">
      <c r="A23" s="16" t="s">
        <v>98</v>
      </c>
      <c r="B23" s="1">
        <v>40</v>
      </c>
      <c r="C23" s="1">
        <v>32</v>
      </c>
      <c r="D23" s="1">
        <v>23</v>
      </c>
      <c r="E23" s="1">
        <v>23</v>
      </c>
      <c r="F23" s="1">
        <v>22</v>
      </c>
      <c r="G23" s="1">
        <v>21</v>
      </c>
      <c r="H23" s="1">
        <v>18</v>
      </c>
      <c r="I23" s="1">
        <v>16</v>
      </c>
      <c r="J23" s="1">
        <v>14</v>
      </c>
      <c r="K23" s="1">
        <v>12</v>
      </c>
    </row>
    <row r="24" spans="1:11" x14ac:dyDescent="0.25">
      <c r="A24" s="16" t="s">
        <v>99</v>
      </c>
      <c r="B24" s="1">
        <v>20</v>
      </c>
      <c r="C24" s="1">
        <v>20</v>
      </c>
      <c r="D24" s="1">
        <v>17</v>
      </c>
      <c r="E24" s="1">
        <v>17</v>
      </c>
      <c r="F24" s="1">
        <v>17</v>
      </c>
      <c r="G24" s="1">
        <v>15</v>
      </c>
      <c r="H24" s="1">
        <v>20</v>
      </c>
      <c r="I24" s="1">
        <v>17</v>
      </c>
      <c r="J24" s="1">
        <v>21</v>
      </c>
      <c r="K24" s="1">
        <v>32</v>
      </c>
    </row>
    <row r="25" spans="1:11" x14ac:dyDescent="0.25">
      <c r="A25" s="16" t="s">
        <v>100</v>
      </c>
      <c r="B25" s="1">
        <v>38</v>
      </c>
      <c r="C25" s="1">
        <v>31</v>
      </c>
      <c r="D25" s="1">
        <v>25</v>
      </c>
      <c r="E25" s="1">
        <v>17</v>
      </c>
      <c r="F25" s="1">
        <v>13</v>
      </c>
      <c r="G25" s="1">
        <v>7</v>
      </c>
      <c r="H25" s="1">
        <v>4</v>
      </c>
      <c r="I25" s="1">
        <v>2</v>
      </c>
      <c r="J25" s="1">
        <v>5</v>
      </c>
      <c r="K25" s="1">
        <v>7</v>
      </c>
    </row>
    <row r="26" spans="1:11" x14ac:dyDescent="0.25">
      <c r="A26" s="10" t="s">
        <v>13</v>
      </c>
      <c r="B26" s="5">
        <v>2899</v>
      </c>
      <c r="C26" s="5">
        <v>2681</v>
      </c>
      <c r="D26" s="5">
        <v>2673</v>
      </c>
      <c r="E26" s="5">
        <v>2670</v>
      </c>
      <c r="F26" s="5">
        <v>2694</v>
      </c>
      <c r="G26" s="5">
        <v>2698</v>
      </c>
      <c r="H26" s="5">
        <v>2755</v>
      </c>
      <c r="I26" s="5">
        <v>2808</v>
      </c>
      <c r="J26" s="5">
        <v>2871</v>
      </c>
      <c r="K26" s="5">
        <v>2952</v>
      </c>
    </row>
    <row r="27" spans="1:11" x14ac:dyDescent="0.25">
      <c r="A27" s="15"/>
    </row>
    <row r="28" spans="1:11" x14ac:dyDescent="0.25">
      <c r="A28" s="15"/>
    </row>
    <row r="29" spans="1:11" x14ac:dyDescent="0.25">
      <c r="A29" s="15"/>
      <c r="B29" s="21" t="s">
        <v>29</v>
      </c>
      <c r="C29" s="22"/>
      <c r="D29" s="22"/>
      <c r="E29" s="22"/>
      <c r="F29" s="22"/>
      <c r="G29" s="22"/>
      <c r="H29" s="22"/>
      <c r="I29" s="22"/>
      <c r="J29" s="22"/>
      <c r="K29" s="22"/>
    </row>
    <row r="30" spans="1:11" x14ac:dyDescent="0.25">
      <c r="A30" s="9" t="s">
        <v>33</v>
      </c>
      <c r="B30" s="4" t="s">
        <v>0</v>
      </c>
      <c r="C30" s="4" t="s">
        <v>1</v>
      </c>
      <c r="D30" s="4" t="s">
        <v>2</v>
      </c>
      <c r="E30" s="4" t="s">
        <v>3</v>
      </c>
      <c r="F30" s="4" t="s">
        <v>4</v>
      </c>
      <c r="G30" s="4" t="s">
        <v>5</v>
      </c>
      <c r="H30" s="4" t="s">
        <v>6</v>
      </c>
      <c r="I30" s="4" t="s">
        <v>7</v>
      </c>
      <c r="J30" s="4" t="s">
        <v>8</v>
      </c>
      <c r="K30" s="4" t="s">
        <v>9</v>
      </c>
    </row>
    <row r="31" spans="1:11" x14ac:dyDescent="0.25">
      <c r="A31" s="8" t="s">
        <v>83</v>
      </c>
      <c r="B31" s="2">
        <v>0.141025641025641</v>
      </c>
      <c r="C31" s="2">
        <v>0.138990825688073</v>
      </c>
      <c r="D31" s="2">
        <v>0.147345132743363</v>
      </c>
      <c r="E31" s="2">
        <v>0.14974182444062001</v>
      </c>
      <c r="F31" s="2">
        <v>0.147623019182652</v>
      </c>
      <c r="G31" s="2">
        <v>0.15230706410779901</v>
      </c>
      <c r="H31" s="2">
        <v>0.15238095238095201</v>
      </c>
      <c r="I31" s="2">
        <v>0.14963362900115701</v>
      </c>
      <c r="J31" s="2">
        <v>0.14528944381384801</v>
      </c>
      <c r="K31" s="2">
        <v>0.14433370247323701</v>
      </c>
    </row>
    <row r="32" spans="1:11" x14ac:dyDescent="0.25">
      <c r="A32" s="8" t="s">
        <v>84</v>
      </c>
      <c r="B32" s="2">
        <v>7.0733863837312101E-3</v>
      </c>
      <c r="C32" s="2">
        <v>8.7155963302752298E-3</v>
      </c>
      <c r="D32" s="2">
        <v>9.2920353982300901E-3</v>
      </c>
      <c r="E32" s="2">
        <v>9.8967297762478507E-3</v>
      </c>
      <c r="F32" s="2">
        <v>9.5913261050875696E-3</v>
      </c>
      <c r="G32" s="2">
        <v>8.9832584728460601E-3</v>
      </c>
      <c r="H32" s="2">
        <v>7.9365079365079395E-3</v>
      </c>
      <c r="I32" s="2">
        <v>8.0987273428461196E-3</v>
      </c>
      <c r="J32" s="2">
        <v>7.9455164585698103E-3</v>
      </c>
      <c r="K32" s="2">
        <v>8.1210778885197499E-3</v>
      </c>
    </row>
    <row r="33" spans="1:11" x14ac:dyDescent="0.25">
      <c r="A33" s="8" t="s">
        <v>85</v>
      </c>
      <c r="B33" s="2">
        <v>2.7409372236958399E-2</v>
      </c>
      <c r="C33" s="2">
        <v>3.2110091743119303E-2</v>
      </c>
      <c r="D33" s="2">
        <v>3.00884955752212E-2</v>
      </c>
      <c r="E33" s="2">
        <v>3.2702237521514597E-2</v>
      </c>
      <c r="F33" s="2">
        <v>3.6697247706422E-2</v>
      </c>
      <c r="G33" s="2">
        <v>3.8383013474887699E-2</v>
      </c>
      <c r="H33" s="2">
        <v>3.7698412698412703E-2</v>
      </c>
      <c r="I33" s="2">
        <v>3.7022753567296597E-2</v>
      </c>
      <c r="J33" s="2">
        <v>3.5944003026863403E-2</v>
      </c>
      <c r="K33" s="2">
        <v>3.6175710594315201E-2</v>
      </c>
    </row>
    <row r="34" spans="1:11" x14ac:dyDescent="0.25">
      <c r="A34" s="8" t="s">
        <v>86</v>
      </c>
      <c r="B34" s="2">
        <v>0.74358974358974395</v>
      </c>
      <c r="C34" s="2">
        <v>0.75183486238532105</v>
      </c>
      <c r="D34" s="2">
        <v>0.74955752212389404</v>
      </c>
      <c r="E34" s="2">
        <v>0.75043029259896699</v>
      </c>
      <c r="F34" s="2">
        <v>0.75312760633861597</v>
      </c>
      <c r="G34" s="2">
        <v>0.74642711310739096</v>
      </c>
      <c r="H34" s="2">
        <v>0.74563492063492098</v>
      </c>
      <c r="I34" s="2">
        <v>0.74122637871191699</v>
      </c>
      <c r="J34" s="2">
        <v>0.74725690503216002</v>
      </c>
      <c r="K34" s="2">
        <v>0.74898486526393504</v>
      </c>
    </row>
    <row r="35" spans="1:11" x14ac:dyDescent="0.25">
      <c r="A35" s="8" t="s">
        <v>87</v>
      </c>
      <c r="B35" s="2">
        <v>1.7683465959328001E-2</v>
      </c>
      <c r="C35" s="2">
        <v>1.8348623853211E-2</v>
      </c>
      <c r="D35" s="2">
        <v>1.9026548672566399E-2</v>
      </c>
      <c r="E35" s="2">
        <v>1.8932874354561102E-2</v>
      </c>
      <c r="F35" s="2">
        <v>1.8765638031693101E-2</v>
      </c>
      <c r="G35" s="2">
        <v>1.8374846876276E-2</v>
      </c>
      <c r="H35" s="2">
        <v>1.9047619047619001E-2</v>
      </c>
      <c r="I35" s="2">
        <v>1.9282684149633599E-2</v>
      </c>
      <c r="J35" s="2">
        <v>1.9296254256526701E-2</v>
      </c>
      <c r="K35" s="2">
        <v>1.8456995201181201E-2</v>
      </c>
    </row>
    <row r="36" spans="1:11" x14ac:dyDescent="0.25">
      <c r="A36" s="8" t="s">
        <v>88</v>
      </c>
      <c r="B36" s="2">
        <v>6.3218390804597693E-2</v>
      </c>
      <c r="C36" s="2">
        <v>0.05</v>
      </c>
      <c r="D36" s="2">
        <v>4.4690265486725701E-2</v>
      </c>
      <c r="E36" s="2">
        <v>3.8296041308089501E-2</v>
      </c>
      <c r="F36" s="2">
        <v>3.4195162635529602E-2</v>
      </c>
      <c r="G36" s="2">
        <v>3.5524703960800298E-2</v>
      </c>
      <c r="H36" s="2">
        <v>3.7301587301587301E-2</v>
      </c>
      <c r="I36" s="2">
        <v>4.4735827227149999E-2</v>
      </c>
      <c r="J36" s="2">
        <v>4.4267877412031802E-2</v>
      </c>
      <c r="K36" s="2">
        <v>4.3927648578811401E-2</v>
      </c>
    </row>
    <row r="37" spans="1:11" x14ac:dyDescent="0.25">
      <c r="A37" s="8" t="s">
        <v>89</v>
      </c>
      <c r="B37" s="2">
        <v>7.69230769230769E-2</v>
      </c>
      <c r="C37" s="2">
        <v>7.0588235294117604E-2</v>
      </c>
      <c r="D37" s="2">
        <v>8.5365853658536606E-2</v>
      </c>
      <c r="E37" s="2">
        <v>7.0422535211267595E-2</v>
      </c>
      <c r="F37" s="2">
        <v>6.7796610169491497E-2</v>
      </c>
      <c r="G37" s="2">
        <v>5.4545454545454501E-2</v>
      </c>
      <c r="H37" s="2">
        <v>9.2592592592592601E-2</v>
      </c>
      <c r="I37" s="2">
        <v>7.4074074074074098E-2</v>
      </c>
      <c r="J37" s="2">
        <v>9.4339622641509399E-2</v>
      </c>
      <c r="K37" s="2">
        <v>0.11864406779661001</v>
      </c>
    </row>
    <row r="38" spans="1:11" x14ac:dyDescent="0.25">
      <c r="A38" s="8" t="s">
        <v>90</v>
      </c>
      <c r="B38" s="2">
        <v>1.0989010989011E-2</v>
      </c>
      <c r="C38" s="2">
        <v>1.1764705882352899E-2</v>
      </c>
      <c r="D38" s="2">
        <v>1.21951219512195E-2</v>
      </c>
      <c r="E38" s="2">
        <v>1.4084507042253501E-2</v>
      </c>
      <c r="F38" s="2">
        <v>0</v>
      </c>
      <c r="G38" s="2">
        <v>0</v>
      </c>
      <c r="H38" s="2">
        <v>0</v>
      </c>
      <c r="I38" s="2">
        <v>0</v>
      </c>
      <c r="J38" s="2">
        <v>0</v>
      </c>
      <c r="K38" s="2">
        <v>0</v>
      </c>
    </row>
    <row r="39" spans="1:11" x14ac:dyDescent="0.25">
      <c r="A39" s="8" t="s">
        <v>91</v>
      </c>
      <c r="B39" s="2">
        <v>0</v>
      </c>
      <c r="C39" s="2">
        <v>2.3529411764705899E-2</v>
      </c>
      <c r="D39" s="2">
        <v>2.4390243902439001E-2</v>
      </c>
      <c r="E39" s="2">
        <v>2.8169014084507001E-2</v>
      </c>
      <c r="F39" s="2">
        <v>1.6949152542372899E-2</v>
      </c>
      <c r="G39" s="2">
        <v>1.8181818181818198E-2</v>
      </c>
      <c r="H39" s="2">
        <v>1.85185185185185E-2</v>
      </c>
      <c r="I39" s="2">
        <v>1.85185185185185E-2</v>
      </c>
      <c r="J39" s="2">
        <v>1.88679245283019E-2</v>
      </c>
      <c r="K39" s="2">
        <v>1.6949152542372899E-2</v>
      </c>
    </row>
    <row r="40" spans="1:11" x14ac:dyDescent="0.25">
      <c r="A40" s="8" t="s">
        <v>92</v>
      </c>
      <c r="B40" s="2">
        <v>0.879120879120879</v>
      </c>
      <c r="C40" s="2">
        <v>0.84705882352941197</v>
      </c>
      <c r="D40" s="2">
        <v>0.85365853658536595</v>
      </c>
      <c r="E40" s="2">
        <v>0.84507042253521103</v>
      </c>
      <c r="F40" s="2">
        <v>0.86440677966101698</v>
      </c>
      <c r="G40" s="2">
        <v>0.87272727272727302</v>
      </c>
      <c r="H40" s="2">
        <v>0.85185185185185197</v>
      </c>
      <c r="I40" s="2">
        <v>0.87037037037037002</v>
      </c>
      <c r="J40" s="2">
        <v>0.86792452830188704</v>
      </c>
      <c r="K40" s="2">
        <v>0.83050847457627097</v>
      </c>
    </row>
    <row r="41" spans="1:11" x14ac:dyDescent="0.25">
      <c r="A41" s="8" t="s">
        <v>93</v>
      </c>
      <c r="B41" s="2">
        <v>0</v>
      </c>
      <c r="C41" s="2">
        <v>0</v>
      </c>
      <c r="D41" s="2">
        <v>0</v>
      </c>
      <c r="E41" s="2">
        <v>0</v>
      </c>
      <c r="F41" s="2">
        <v>0</v>
      </c>
      <c r="G41" s="2">
        <v>0</v>
      </c>
      <c r="H41" s="2">
        <v>0</v>
      </c>
      <c r="I41" s="2">
        <v>0</v>
      </c>
      <c r="J41" s="2">
        <v>0</v>
      </c>
      <c r="K41" s="2">
        <v>0</v>
      </c>
    </row>
    <row r="42" spans="1:11" x14ac:dyDescent="0.25">
      <c r="A42" s="8" t="s">
        <v>94</v>
      </c>
      <c r="B42" s="2">
        <v>3.2967032967033003E-2</v>
      </c>
      <c r="C42" s="2">
        <v>4.7058823529411799E-2</v>
      </c>
      <c r="D42" s="2">
        <v>2.4390243902439001E-2</v>
      </c>
      <c r="E42" s="2">
        <v>4.2253521126760597E-2</v>
      </c>
      <c r="F42" s="2">
        <v>5.0847457627118599E-2</v>
      </c>
      <c r="G42" s="2">
        <v>5.4545454545454501E-2</v>
      </c>
      <c r="H42" s="2">
        <v>3.7037037037037E-2</v>
      </c>
      <c r="I42" s="2">
        <v>3.7037037037037E-2</v>
      </c>
      <c r="J42" s="2">
        <v>1.88679245283019E-2</v>
      </c>
      <c r="K42" s="2">
        <v>3.3898305084745797E-2</v>
      </c>
    </row>
    <row r="43" spans="1:11" x14ac:dyDescent="0.25">
      <c r="A43" s="8" t="s">
        <v>95</v>
      </c>
      <c r="B43" s="2">
        <v>0.75824175824175799</v>
      </c>
      <c r="C43" s="2">
        <v>0.73798076923076905</v>
      </c>
      <c r="D43" s="2">
        <v>0.734138972809668</v>
      </c>
      <c r="E43" s="2">
        <v>0.71272727272727299</v>
      </c>
      <c r="F43" s="2">
        <v>0.721518987341772</v>
      </c>
      <c r="G43" s="2">
        <v>0.69587628865979401</v>
      </c>
      <c r="H43" s="2">
        <v>0.69613259668508298</v>
      </c>
      <c r="I43" s="2">
        <v>0.70807453416149102</v>
      </c>
      <c r="J43" s="2">
        <v>0.69142857142857095</v>
      </c>
      <c r="K43" s="2">
        <v>0.65217391304347805</v>
      </c>
    </row>
    <row r="44" spans="1:11" x14ac:dyDescent="0.25">
      <c r="A44" s="8" t="s">
        <v>96</v>
      </c>
      <c r="B44" s="2">
        <v>4.7619047619047603E-2</v>
      </c>
      <c r="C44" s="2">
        <v>4.3269230769230803E-2</v>
      </c>
      <c r="D44" s="2">
        <v>4.5317220543806602E-2</v>
      </c>
      <c r="E44" s="2">
        <v>5.4545454545454501E-2</v>
      </c>
      <c r="F44" s="2">
        <v>3.37552742616034E-2</v>
      </c>
      <c r="G44" s="2">
        <v>5.1546391752577303E-2</v>
      </c>
      <c r="H44" s="2">
        <v>4.4198895027624301E-2</v>
      </c>
      <c r="I44" s="2">
        <v>4.3478260869565202E-2</v>
      </c>
      <c r="J44" s="2">
        <v>6.2857142857142903E-2</v>
      </c>
      <c r="K44" s="2">
        <v>4.8913043478260899E-2</v>
      </c>
    </row>
    <row r="45" spans="1:11" x14ac:dyDescent="0.25">
      <c r="A45" s="8" t="s">
        <v>97</v>
      </c>
      <c r="B45" s="2">
        <v>1.4652014652014701E-2</v>
      </c>
      <c r="C45" s="2">
        <v>1.9230769230769201E-2</v>
      </c>
      <c r="D45" s="2">
        <v>2.4169184290030201E-2</v>
      </c>
      <c r="E45" s="2">
        <v>2.54545454545455E-2</v>
      </c>
      <c r="F45" s="2">
        <v>2.53164556962025E-2</v>
      </c>
      <c r="G45" s="2">
        <v>3.09278350515464E-2</v>
      </c>
      <c r="H45" s="2">
        <v>2.7624309392265199E-2</v>
      </c>
      <c r="I45" s="2">
        <v>3.1055900621118002E-2</v>
      </c>
      <c r="J45" s="2">
        <v>1.7142857142857099E-2</v>
      </c>
      <c r="K45" s="2">
        <v>2.1739130434782601E-2</v>
      </c>
    </row>
    <row r="46" spans="1:11" x14ac:dyDescent="0.25">
      <c r="A46" s="8" t="s">
        <v>98</v>
      </c>
      <c r="B46" s="2">
        <v>7.3260073260073305E-2</v>
      </c>
      <c r="C46" s="2">
        <v>7.69230769230769E-2</v>
      </c>
      <c r="D46" s="2">
        <v>6.9486404833836904E-2</v>
      </c>
      <c r="E46" s="2">
        <v>8.3636363636363606E-2</v>
      </c>
      <c r="F46" s="2">
        <v>9.2827004219409301E-2</v>
      </c>
      <c r="G46" s="2">
        <v>0.108247422680412</v>
      </c>
      <c r="H46" s="2">
        <v>9.9447513812154706E-2</v>
      </c>
      <c r="I46" s="2">
        <v>9.9378881987577605E-2</v>
      </c>
      <c r="J46" s="2">
        <v>0.08</v>
      </c>
      <c r="K46" s="2">
        <v>6.5217391304347797E-2</v>
      </c>
    </row>
    <row r="47" spans="1:11" x14ac:dyDescent="0.25">
      <c r="A47" s="8" t="s">
        <v>99</v>
      </c>
      <c r="B47" s="2">
        <v>3.6630036630036597E-2</v>
      </c>
      <c r="C47" s="2">
        <v>4.80769230769231E-2</v>
      </c>
      <c r="D47" s="2">
        <v>5.1359516616314202E-2</v>
      </c>
      <c r="E47" s="2">
        <v>6.18181818181818E-2</v>
      </c>
      <c r="F47" s="2">
        <v>7.1729957805907199E-2</v>
      </c>
      <c r="G47" s="2">
        <v>7.7319587628865996E-2</v>
      </c>
      <c r="H47" s="2">
        <v>0.110497237569061</v>
      </c>
      <c r="I47" s="2">
        <v>0.105590062111801</v>
      </c>
      <c r="J47" s="2">
        <v>0.12</v>
      </c>
      <c r="K47" s="2">
        <v>0.173913043478261</v>
      </c>
    </row>
    <row r="48" spans="1:11" x14ac:dyDescent="0.25">
      <c r="A48" s="8" t="s">
        <v>100</v>
      </c>
      <c r="B48" s="2">
        <v>6.95970695970696E-2</v>
      </c>
      <c r="C48" s="2">
        <v>7.4519230769230796E-2</v>
      </c>
      <c r="D48" s="2">
        <v>7.5528700906344406E-2</v>
      </c>
      <c r="E48" s="2">
        <v>6.18181818181818E-2</v>
      </c>
      <c r="F48" s="2">
        <v>5.4852320675105502E-2</v>
      </c>
      <c r="G48" s="2">
        <v>3.60824742268041E-2</v>
      </c>
      <c r="H48" s="2">
        <v>2.2099447513812199E-2</v>
      </c>
      <c r="I48" s="2">
        <v>1.2422360248447201E-2</v>
      </c>
      <c r="J48" s="2">
        <v>2.8571428571428598E-2</v>
      </c>
      <c r="K48" s="2">
        <v>3.8043478260869602E-2</v>
      </c>
    </row>
    <row r="49" spans="1:12" x14ac:dyDescent="0.25">
      <c r="A49" s="15"/>
    </row>
    <row r="50" spans="1:12" x14ac:dyDescent="0.25">
      <c r="A50" s="15"/>
    </row>
    <row r="51" spans="1:12" x14ac:dyDescent="0.25">
      <c r="A51" s="15"/>
      <c r="B51" s="21" t="s">
        <v>30</v>
      </c>
      <c r="C51" s="21"/>
      <c r="D51" s="21"/>
      <c r="E51" s="21"/>
      <c r="F51" s="21"/>
      <c r="G51" s="21"/>
      <c r="H51" s="21"/>
      <c r="I51" s="21"/>
      <c r="J51" s="21"/>
      <c r="K51" s="6" t="s">
        <v>31</v>
      </c>
      <c r="L51" s="6" t="s">
        <v>32</v>
      </c>
    </row>
    <row r="52" spans="1:12" x14ac:dyDescent="0.25">
      <c r="A52" s="9" t="s">
        <v>33</v>
      </c>
      <c r="B52" s="4" t="s">
        <v>14</v>
      </c>
      <c r="C52" s="4" t="s">
        <v>15</v>
      </c>
      <c r="D52" s="4" t="s">
        <v>16</v>
      </c>
      <c r="E52" s="4" t="s">
        <v>17</v>
      </c>
      <c r="F52" s="4" t="s">
        <v>18</v>
      </c>
      <c r="G52" s="4" t="s">
        <v>19</v>
      </c>
      <c r="H52" s="4" t="s">
        <v>20</v>
      </c>
      <c r="I52" s="4" t="s">
        <v>21</v>
      </c>
      <c r="J52" s="4" t="s">
        <v>22</v>
      </c>
      <c r="K52" s="4" t="s">
        <v>23</v>
      </c>
      <c r="L52" s="4" t="s">
        <v>24</v>
      </c>
    </row>
    <row r="53" spans="1:12" x14ac:dyDescent="0.25">
      <c r="A53" s="8" t="s">
        <v>83</v>
      </c>
      <c r="B53" s="2">
        <v>-5.0156739811912203E-2</v>
      </c>
      <c r="C53" s="2">
        <v>9.9009900990099001E-2</v>
      </c>
      <c r="D53" s="2">
        <v>4.5045045045045001E-2</v>
      </c>
      <c r="E53" s="2">
        <v>1.72413793103448E-2</v>
      </c>
      <c r="F53" s="2">
        <v>5.3672316384180803E-2</v>
      </c>
      <c r="G53" s="2">
        <v>2.9490616621983899E-2</v>
      </c>
      <c r="H53" s="2">
        <v>1.0416666666666701E-2</v>
      </c>
      <c r="I53" s="2">
        <v>-1.03092783505155E-2</v>
      </c>
      <c r="J53" s="2">
        <v>1.8229166666666699E-2</v>
      </c>
      <c r="K53" s="3">
        <v>4.82573726541555E-2</v>
      </c>
      <c r="L53" s="3">
        <v>0.225705329153605</v>
      </c>
    </row>
    <row r="54" spans="1:12" x14ac:dyDescent="0.25">
      <c r="A54" s="8" t="s">
        <v>84</v>
      </c>
      <c r="B54" s="2">
        <v>0.1875</v>
      </c>
      <c r="C54" s="2">
        <v>0.105263157894737</v>
      </c>
      <c r="D54" s="2">
        <v>9.5238095238095205E-2</v>
      </c>
      <c r="E54" s="2">
        <v>0</v>
      </c>
      <c r="F54" s="2">
        <v>-4.3478260869565202E-2</v>
      </c>
      <c r="G54" s="2">
        <v>-9.0909090909090898E-2</v>
      </c>
      <c r="H54" s="2">
        <v>0.05</v>
      </c>
      <c r="I54" s="2">
        <v>0</v>
      </c>
      <c r="J54" s="2">
        <v>4.7619047619047603E-2</v>
      </c>
      <c r="K54" s="3">
        <v>0</v>
      </c>
      <c r="L54" s="3">
        <v>0.375</v>
      </c>
    </row>
    <row r="55" spans="1:12" x14ac:dyDescent="0.25">
      <c r="A55" s="8" t="s">
        <v>85</v>
      </c>
      <c r="B55" s="2">
        <v>0.12903225806451599</v>
      </c>
      <c r="C55" s="2">
        <v>-2.8571428571428598E-2</v>
      </c>
      <c r="D55" s="2">
        <v>0.11764705882352899</v>
      </c>
      <c r="E55" s="2">
        <v>0.157894736842105</v>
      </c>
      <c r="F55" s="2">
        <v>6.8181818181818205E-2</v>
      </c>
      <c r="G55" s="2">
        <v>1.0638297872340399E-2</v>
      </c>
      <c r="H55" s="2">
        <v>1.05263157894737E-2</v>
      </c>
      <c r="I55" s="2">
        <v>-1.0416666666666701E-2</v>
      </c>
      <c r="J55" s="2">
        <v>3.1578947368421102E-2</v>
      </c>
      <c r="K55" s="3">
        <v>4.2553191489361701E-2</v>
      </c>
      <c r="L55" s="3">
        <v>0.58064516129032295</v>
      </c>
    </row>
    <row r="56" spans="1:12" x14ac:dyDescent="0.25">
      <c r="A56" s="8" t="s">
        <v>86</v>
      </c>
      <c r="B56" s="2">
        <v>-2.55648038049941E-2</v>
      </c>
      <c r="C56" s="2">
        <v>3.35570469798658E-2</v>
      </c>
      <c r="D56" s="2">
        <v>2.9515938606847699E-2</v>
      </c>
      <c r="E56" s="2">
        <v>3.5550458715596298E-2</v>
      </c>
      <c r="F56" s="2">
        <v>1.21816168327796E-2</v>
      </c>
      <c r="G56" s="2">
        <v>2.7899343544857801E-2</v>
      </c>
      <c r="H56" s="2">
        <v>2.2884513038850501E-2</v>
      </c>
      <c r="I56" s="2">
        <v>2.7575442247658701E-2</v>
      </c>
      <c r="J56" s="2">
        <v>2.7341772151898699E-2</v>
      </c>
      <c r="K56" s="3">
        <v>0.109956236323851</v>
      </c>
      <c r="L56" s="3">
        <v>0.20630202140309201</v>
      </c>
    </row>
    <row r="57" spans="1:12" x14ac:dyDescent="0.25">
      <c r="A57" s="8" t="s">
        <v>87</v>
      </c>
      <c r="B57" s="2">
        <v>0</v>
      </c>
      <c r="C57" s="2">
        <v>7.4999999999999997E-2</v>
      </c>
      <c r="D57" s="2">
        <v>2.32558139534884E-2</v>
      </c>
      <c r="E57" s="2">
        <v>2.27272727272727E-2</v>
      </c>
      <c r="F57" s="2">
        <v>0</v>
      </c>
      <c r="G57" s="2">
        <v>6.6666666666666693E-2</v>
      </c>
      <c r="H57" s="2">
        <v>4.1666666666666699E-2</v>
      </c>
      <c r="I57" s="2">
        <v>0.02</v>
      </c>
      <c r="J57" s="2">
        <v>-1.9607843137254902E-2</v>
      </c>
      <c r="K57" s="3">
        <v>0.11111111111111099</v>
      </c>
      <c r="L57" s="3">
        <v>0.25</v>
      </c>
    </row>
    <row r="58" spans="1:12" x14ac:dyDescent="0.25">
      <c r="A58" s="8" t="s">
        <v>88</v>
      </c>
      <c r="B58" s="2">
        <v>-0.23776223776223801</v>
      </c>
      <c r="C58" s="2">
        <v>-7.3394495412843999E-2</v>
      </c>
      <c r="D58" s="2">
        <v>-0.118811881188119</v>
      </c>
      <c r="E58" s="2">
        <v>-7.8651685393258397E-2</v>
      </c>
      <c r="F58" s="2">
        <v>6.0975609756097601E-2</v>
      </c>
      <c r="G58" s="2">
        <v>8.04597701149425E-2</v>
      </c>
      <c r="H58" s="2">
        <v>0.23404255319148901</v>
      </c>
      <c r="I58" s="2">
        <v>8.6206896551724102E-3</v>
      </c>
      <c r="J58" s="2">
        <v>1.7094017094017099E-2</v>
      </c>
      <c r="K58" s="3">
        <v>0.36781609195402298</v>
      </c>
      <c r="L58" s="3">
        <v>-0.16783216783216801</v>
      </c>
    </row>
    <row r="59" spans="1:12" x14ac:dyDescent="0.25">
      <c r="A59" s="8" t="s">
        <v>89</v>
      </c>
      <c r="B59" s="2">
        <v>-0.14285714285714299</v>
      </c>
      <c r="C59" s="2">
        <v>0.16666666666666699</v>
      </c>
      <c r="D59" s="2">
        <v>-0.28571428571428598</v>
      </c>
      <c r="E59" s="2">
        <v>-0.2</v>
      </c>
      <c r="F59" s="2">
        <v>-0.25</v>
      </c>
      <c r="G59" s="2">
        <v>0.66666666666666696</v>
      </c>
      <c r="H59" s="2">
        <v>-0.2</v>
      </c>
      <c r="I59" s="2">
        <v>0.25</v>
      </c>
      <c r="J59" s="2">
        <v>0.4</v>
      </c>
      <c r="K59" s="3">
        <v>1.3333333333333299</v>
      </c>
      <c r="L59" s="3">
        <v>0</v>
      </c>
    </row>
    <row r="60" spans="1:12" x14ac:dyDescent="0.25">
      <c r="A60" s="8" t="s">
        <v>90</v>
      </c>
      <c r="B60" s="2">
        <v>0</v>
      </c>
      <c r="C60" s="2">
        <v>0</v>
      </c>
      <c r="D60" s="2">
        <v>0</v>
      </c>
      <c r="E60" s="2">
        <v>-1</v>
      </c>
      <c r="F60" s="2">
        <v>0</v>
      </c>
      <c r="G60" s="2">
        <v>0</v>
      </c>
      <c r="H60" s="2">
        <v>0</v>
      </c>
      <c r="I60" s="2">
        <v>0</v>
      </c>
      <c r="J60" s="2">
        <v>0</v>
      </c>
      <c r="K60" s="3">
        <v>0</v>
      </c>
      <c r="L60" s="3">
        <v>-1</v>
      </c>
    </row>
    <row r="61" spans="1:12" x14ac:dyDescent="0.25">
      <c r="A61" s="8" t="s">
        <v>91</v>
      </c>
      <c r="B61" s="2">
        <v>0</v>
      </c>
      <c r="C61" s="2">
        <v>0</v>
      </c>
      <c r="D61" s="2">
        <v>0</v>
      </c>
      <c r="E61" s="2">
        <v>-0.5</v>
      </c>
      <c r="F61" s="2">
        <v>0</v>
      </c>
      <c r="G61" s="2">
        <v>0</v>
      </c>
      <c r="H61" s="2">
        <v>0</v>
      </c>
      <c r="I61" s="2">
        <v>0</v>
      </c>
      <c r="J61" s="2">
        <v>0</v>
      </c>
      <c r="K61" s="3">
        <v>0</v>
      </c>
      <c r="L61" s="3">
        <v>0</v>
      </c>
    </row>
    <row r="62" spans="1:12" x14ac:dyDescent="0.25">
      <c r="A62" s="8" t="s">
        <v>92</v>
      </c>
      <c r="B62" s="2">
        <v>-0.1</v>
      </c>
      <c r="C62" s="2">
        <v>-2.7777777777777801E-2</v>
      </c>
      <c r="D62" s="2">
        <v>-0.14285714285714299</v>
      </c>
      <c r="E62" s="2">
        <v>-0.15</v>
      </c>
      <c r="F62" s="2">
        <v>-5.8823529411764698E-2</v>
      </c>
      <c r="G62" s="2">
        <v>-4.1666666666666699E-2</v>
      </c>
      <c r="H62" s="2">
        <v>2.1739130434782601E-2</v>
      </c>
      <c r="I62" s="2">
        <v>-2.1276595744680899E-2</v>
      </c>
      <c r="J62" s="2">
        <v>6.5217391304347797E-2</v>
      </c>
      <c r="K62" s="3">
        <v>2.0833333333333301E-2</v>
      </c>
      <c r="L62" s="3">
        <v>-0.38750000000000001</v>
      </c>
    </row>
    <row r="63" spans="1:12" x14ac:dyDescent="0.25">
      <c r="A63" s="8" t="s">
        <v>93</v>
      </c>
      <c r="B63" s="2">
        <v>0</v>
      </c>
      <c r="C63" s="2">
        <v>0</v>
      </c>
      <c r="D63" s="2">
        <v>0</v>
      </c>
      <c r="E63" s="2">
        <v>0</v>
      </c>
      <c r="F63" s="2">
        <v>0</v>
      </c>
      <c r="G63" s="2">
        <v>0</v>
      </c>
      <c r="H63" s="2">
        <v>0</v>
      </c>
      <c r="I63" s="2">
        <v>0</v>
      </c>
      <c r="J63" s="2">
        <v>0</v>
      </c>
      <c r="K63" s="3">
        <v>0</v>
      </c>
      <c r="L63" s="3">
        <v>0</v>
      </c>
    </row>
    <row r="64" spans="1:12" x14ac:dyDescent="0.25">
      <c r="A64" s="8" t="s">
        <v>94</v>
      </c>
      <c r="B64" s="2">
        <v>0.33333333333333298</v>
      </c>
      <c r="C64" s="2">
        <v>-0.5</v>
      </c>
      <c r="D64" s="2">
        <v>0.5</v>
      </c>
      <c r="E64" s="2">
        <v>0</v>
      </c>
      <c r="F64" s="2">
        <v>0</v>
      </c>
      <c r="G64" s="2">
        <v>-0.33333333333333298</v>
      </c>
      <c r="H64" s="2">
        <v>0</v>
      </c>
      <c r="I64" s="2">
        <v>-0.5</v>
      </c>
      <c r="J64" s="2">
        <v>1</v>
      </c>
      <c r="K64" s="3">
        <v>-0.33333333333333298</v>
      </c>
      <c r="L64" s="3">
        <v>-0.33333333333333298</v>
      </c>
    </row>
    <row r="65" spans="1:12" x14ac:dyDescent="0.25">
      <c r="A65" s="8" t="s">
        <v>95</v>
      </c>
      <c r="B65" s="2">
        <v>-0.258454106280193</v>
      </c>
      <c r="C65" s="2">
        <v>-0.20846905537459301</v>
      </c>
      <c r="D65" s="2">
        <v>-0.19341563786008201</v>
      </c>
      <c r="E65" s="2">
        <v>-0.12755102040816299</v>
      </c>
      <c r="F65" s="2">
        <v>-0.21052631578947401</v>
      </c>
      <c r="G65" s="2">
        <v>-6.6666666666666693E-2</v>
      </c>
      <c r="H65" s="2">
        <v>-9.5238095238095205E-2</v>
      </c>
      <c r="I65" s="2">
        <v>6.14035087719298E-2</v>
      </c>
      <c r="J65" s="2">
        <v>-8.2644628099173608E-3</v>
      </c>
      <c r="K65" s="3">
        <v>-0.11111111111111099</v>
      </c>
      <c r="L65" s="3">
        <v>-0.71014492753623204</v>
      </c>
    </row>
    <row r="66" spans="1:12" x14ac:dyDescent="0.25">
      <c r="A66" s="8" t="s">
        <v>96</v>
      </c>
      <c r="B66" s="2">
        <v>-0.30769230769230799</v>
      </c>
      <c r="C66" s="2">
        <v>-0.16666666666666699</v>
      </c>
      <c r="D66" s="2">
        <v>0</v>
      </c>
      <c r="E66" s="2">
        <v>-0.46666666666666701</v>
      </c>
      <c r="F66" s="2">
        <v>0.25</v>
      </c>
      <c r="G66" s="2">
        <v>-0.2</v>
      </c>
      <c r="H66" s="2">
        <v>-0.125</v>
      </c>
      <c r="I66" s="2">
        <v>0.57142857142857095</v>
      </c>
      <c r="J66" s="2">
        <v>-0.18181818181818199</v>
      </c>
      <c r="K66" s="3">
        <v>-0.1</v>
      </c>
      <c r="L66" s="3">
        <v>-0.65384615384615397</v>
      </c>
    </row>
    <row r="67" spans="1:12" x14ac:dyDescent="0.25">
      <c r="A67" s="8" t="s">
        <v>97</v>
      </c>
      <c r="B67" s="2">
        <v>0</v>
      </c>
      <c r="C67" s="2">
        <v>0</v>
      </c>
      <c r="D67" s="2">
        <v>-0.125</v>
      </c>
      <c r="E67" s="2">
        <v>-0.14285714285714299</v>
      </c>
      <c r="F67" s="2">
        <v>0</v>
      </c>
      <c r="G67" s="2">
        <v>-0.16666666666666699</v>
      </c>
      <c r="H67" s="2">
        <v>0</v>
      </c>
      <c r="I67" s="2">
        <v>-0.4</v>
      </c>
      <c r="J67" s="2">
        <v>0.33333333333333298</v>
      </c>
      <c r="K67" s="3">
        <v>-0.33333333333333298</v>
      </c>
      <c r="L67" s="3">
        <v>-0.5</v>
      </c>
    </row>
    <row r="68" spans="1:12" x14ac:dyDescent="0.25">
      <c r="A68" s="8" t="s">
        <v>98</v>
      </c>
      <c r="B68" s="2">
        <v>-0.2</v>
      </c>
      <c r="C68" s="2">
        <v>-0.28125</v>
      </c>
      <c r="D68" s="2">
        <v>0</v>
      </c>
      <c r="E68" s="2">
        <v>-4.3478260869565202E-2</v>
      </c>
      <c r="F68" s="2">
        <v>-4.5454545454545497E-2</v>
      </c>
      <c r="G68" s="2">
        <v>-0.14285714285714299</v>
      </c>
      <c r="H68" s="2">
        <v>-0.11111111111111099</v>
      </c>
      <c r="I68" s="2">
        <v>-0.125</v>
      </c>
      <c r="J68" s="2">
        <v>-0.14285714285714299</v>
      </c>
      <c r="K68" s="3">
        <v>-0.42857142857142899</v>
      </c>
      <c r="L68" s="3">
        <v>-0.7</v>
      </c>
    </row>
    <row r="69" spans="1:12" x14ac:dyDescent="0.25">
      <c r="A69" s="8" t="s">
        <v>99</v>
      </c>
      <c r="B69" s="2">
        <v>0</v>
      </c>
      <c r="C69" s="2">
        <v>-0.15</v>
      </c>
      <c r="D69" s="2">
        <v>0</v>
      </c>
      <c r="E69" s="2">
        <v>0</v>
      </c>
      <c r="F69" s="2">
        <v>-0.11764705882352899</v>
      </c>
      <c r="G69" s="2">
        <v>0.33333333333333298</v>
      </c>
      <c r="H69" s="2">
        <v>-0.15</v>
      </c>
      <c r="I69" s="2">
        <v>0.23529411764705899</v>
      </c>
      <c r="J69" s="2">
        <v>0.52380952380952395</v>
      </c>
      <c r="K69" s="3">
        <v>1.13333333333333</v>
      </c>
      <c r="L69" s="3">
        <v>0.6</v>
      </c>
    </row>
    <row r="70" spans="1:12" x14ac:dyDescent="0.25">
      <c r="A70" s="8" t="s">
        <v>100</v>
      </c>
      <c r="B70" s="2">
        <v>-0.18421052631578899</v>
      </c>
      <c r="C70" s="2">
        <v>-0.19354838709677399</v>
      </c>
      <c r="D70" s="2">
        <v>-0.32</v>
      </c>
      <c r="E70" s="2">
        <v>-0.23529411764705899</v>
      </c>
      <c r="F70" s="2">
        <v>-0.46153846153846201</v>
      </c>
      <c r="G70" s="2">
        <v>-0.42857142857142899</v>
      </c>
      <c r="H70" s="2">
        <v>-0.5</v>
      </c>
      <c r="I70" s="2">
        <v>1.5</v>
      </c>
      <c r="J70" s="2">
        <v>0.4</v>
      </c>
      <c r="K70" s="3">
        <v>0</v>
      </c>
      <c r="L70" s="3">
        <v>-0.81578947368421095</v>
      </c>
    </row>
    <row r="71" spans="1:12" x14ac:dyDescent="0.25">
      <c r="A71" s="11" t="s">
        <v>13</v>
      </c>
      <c r="B71" s="3">
        <v>-7.5198344256640196E-2</v>
      </c>
      <c r="C71" s="3">
        <v>-2.98396120850429E-3</v>
      </c>
      <c r="D71" s="3">
        <v>-1.12233445566779E-3</v>
      </c>
      <c r="E71" s="3">
        <v>8.9887640449438193E-3</v>
      </c>
      <c r="F71" s="3">
        <v>1.4847809948032699E-3</v>
      </c>
      <c r="G71" s="3">
        <v>2.1126760563380299E-2</v>
      </c>
      <c r="H71" s="3">
        <v>1.9237749546279499E-2</v>
      </c>
      <c r="I71" s="3">
        <v>2.2435897435897401E-2</v>
      </c>
      <c r="J71" s="3">
        <v>2.8213166144200601E-2</v>
      </c>
      <c r="K71" s="3">
        <v>9.4143810229799896E-2</v>
      </c>
      <c r="L71" s="3">
        <v>1.8282166264228999E-2</v>
      </c>
    </row>
    <row r="72" spans="1:12" x14ac:dyDescent="0.25">
      <c r="A72" s="15"/>
    </row>
    <row r="73" spans="1:12" x14ac:dyDescent="0.25">
      <c r="A73" s="13" t="s">
        <v>34</v>
      </c>
    </row>
    <row r="74" spans="1:12" x14ac:dyDescent="0.25">
      <c r="A74" s="14" t="s">
        <v>35</v>
      </c>
    </row>
    <row r="75" spans="1:12" x14ac:dyDescent="0.25">
      <c r="A75" s="14" t="s">
        <v>36</v>
      </c>
    </row>
    <row r="76" spans="1:12" x14ac:dyDescent="0.25">
      <c r="A76" s="14" t="s">
        <v>37</v>
      </c>
    </row>
    <row r="77" spans="1:12" x14ac:dyDescent="0.25">
      <c r="A77" s="14" t="s">
        <v>102</v>
      </c>
    </row>
    <row r="78" spans="1:12" x14ac:dyDescent="0.25">
      <c r="A78" s="14" t="s">
        <v>38</v>
      </c>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pageSetUpPr fitToPage="1"/>
  </sheetPr>
  <dimension ref="A1:B115"/>
  <sheetViews>
    <sheetView showGridLines="0" workbookViewId="0">
      <selection activeCell="A3" sqref="A3"/>
    </sheetView>
  </sheetViews>
  <sheetFormatPr defaultColWidth="11.5546875" defaultRowHeight="13.2" x14ac:dyDescent="0.25"/>
  <cols>
    <col min="2" max="2" width="80.6640625" customWidth="1"/>
  </cols>
  <sheetData>
    <row r="1" spans="1:2" ht="15" x14ac:dyDescent="0.25">
      <c r="A1" s="12" t="s">
        <v>240</v>
      </c>
    </row>
    <row r="2" spans="1:2" ht="15" x14ac:dyDescent="0.25">
      <c r="A2" s="12"/>
    </row>
    <row r="3" spans="1:2" x14ac:dyDescent="0.25">
      <c r="A3" s="17" t="str">
        <f>HYPERLINK("#'Table 1'!A1", "Table 1")</f>
        <v>Table 1</v>
      </c>
      <c r="B3" s="14" t="s">
        <v>239</v>
      </c>
    </row>
    <row r="4" spans="1:2" x14ac:dyDescent="0.25">
      <c r="A4" s="17" t="str">
        <f>HYPERLINK("#'Table 2'!A1", "Table 2")</f>
        <v>Table 2</v>
      </c>
      <c r="B4" s="14" t="s">
        <v>241</v>
      </c>
    </row>
    <row r="5" spans="1:2" x14ac:dyDescent="0.25">
      <c r="A5" s="17" t="str">
        <f>HYPERLINK("#'Table 3'!A1", "Table 3")</f>
        <v>Table 3</v>
      </c>
      <c r="B5" s="14" t="s">
        <v>242</v>
      </c>
    </row>
    <row r="6" spans="1:2" x14ac:dyDescent="0.25">
      <c r="A6" s="17" t="str">
        <f>HYPERLINK("#'Table 4'!A1", "Table 4")</f>
        <v>Table 4</v>
      </c>
      <c r="B6" s="14" t="s">
        <v>243</v>
      </c>
    </row>
    <row r="7" spans="1:2" x14ac:dyDescent="0.25">
      <c r="A7" s="17" t="str">
        <f>HYPERLINK("#'Table 5'!A1", "Table 5")</f>
        <v>Table 5</v>
      </c>
      <c r="B7" s="14" t="s">
        <v>244</v>
      </c>
    </row>
    <row r="8" spans="1:2" x14ac:dyDescent="0.25">
      <c r="A8" s="17" t="str">
        <f>HYPERLINK("#'Table 6'!A1", "Table 6")</f>
        <v>Table 6</v>
      </c>
      <c r="B8" s="14" t="s">
        <v>245</v>
      </c>
    </row>
    <row r="9" spans="1:2" x14ac:dyDescent="0.25">
      <c r="A9" s="17" t="str">
        <f>HYPERLINK("#'Table 7'!A1", "Table 7")</f>
        <v>Table 7</v>
      </c>
      <c r="B9" s="14" t="s">
        <v>246</v>
      </c>
    </row>
    <row r="10" spans="1:2" x14ac:dyDescent="0.25">
      <c r="A10" s="17" t="str">
        <f>HYPERLINK("#'Table 8'!A1", "Table 8")</f>
        <v>Table 8</v>
      </c>
      <c r="B10" s="14" t="s">
        <v>247</v>
      </c>
    </row>
    <row r="11" spans="1:2" x14ac:dyDescent="0.25">
      <c r="A11" s="17" t="str">
        <f>HYPERLINK("#'Table 9'!A1", "Table 9")</f>
        <v>Table 9</v>
      </c>
      <c r="B11" s="14" t="s">
        <v>248</v>
      </c>
    </row>
    <row r="12" spans="1:2" x14ac:dyDescent="0.25">
      <c r="A12" s="17" t="str">
        <f>HYPERLINK("#'Table 10'!A1", "Table 10")</f>
        <v>Table 10</v>
      </c>
      <c r="B12" s="14" t="s">
        <v>249</v>
      </c>
    </row>
    <row r="13" spans="1:2" x14ac:dyDescent="0.25">
      <c r="A13" s="17" t="str">
        <f>HYPERLINK("#'Table 11'!A1", "Table 11")</f>
        <v>Table 11</v>
      </c>
      <c r="B13" s="14" t="s">
        <v>250</v>
      </c>
    </row>
    <row r="14" spans="1:2" x14ac:dyDescent="0.25">
      <c r="A14" s="17" t="str">
        <f>HYPERLINK("#'Table 12'!A1", "Table 12")</f>
        <v>Table 12</v>
      </c>
      <c r="B14" s="14" t="s">
        <v>251</v>
      </c>
    </row>
    <row r="15" spans="1:2" x14ac:dyDescent="0.25">
      <c r="A15" s="17" t="str">
        <f>HYPERLINK("#'Table 13'!A1", "Table 13")</f>
        <v>Table 13</v>
      </c>
      <c r="B15" s="14" t="s">
        <v>252</v>
      </c>
    </row>
    <row r="16" spans="1:2" x14ac:dyDescent="0.25">
      <c r="A16" s="17" t="str">
        <f>HYPERLINK("#'Table 14'!A1", "Table 14")</f>
        <v>Table 14</v>
      </c>
      <c r="B16" s="14" t="s">
        <v>253</v>
      </c>
    </row>
    <row r="17" spans="1:2" x14ac:dyDescent="0.25">
      <c r="A17" s="17" t="str">
        <f>HYPERLINK("#'Table 15'!A1", "Table 15")</f>
        <v>Table 15</v>
      </c>
      <c r="B17" s="14" t="s">
        <v>254</v>
      </c>
    </row>
    <row r="18" spans="1:2" x14ac:dyDescent="0.25">
      <c r="A18" s="17" t="str">
        <f>HYPERLINK("#'Table 16'!A1", "Table 16")</f>
        <v>Table 16</v>
      </c>
      <c r="B18" s="14" t="s">
        <v>255</v>
      </c>
    </row>
    <row r="19" spans="1:2" x14ac:dyDescent="0.25">
      <c r="A19" s="17" t="str">
        <f>HYPERLINK("#'Table 17'!A1", "Table 17")</f>
        <v>Table 17</v>
      </c>
      <c r="B19" s="14" t="s">
        <v>256</v>
      </c>
    </row>
    <row r="20" spans="1:2" x14ac:dyDescent="0.25">
      <c r="A20" s="17" t="str">
        <f>HYPERLINK("#'Table 18'!A1", "Table 18")</f>
        <v>Table 18</v>
      </c>
      <c r="B20" s="14" t="s">
        <v>257</v>
      </c>
    </row>
    <row r="21" spans="1:2" x14ac:dyDescent="0.25">
      <c r="A21" s="17" t="str">
        <f>HYPERLINK("#'Table 19'!A1", "Table 19")</f>
        <v>Table 19</v>
      </c>
      <c r="B21" s="14" t="s">
        <v>258</v>
      </c>
    </row>
    <row r="22" spans="1:2" x14ac:dyDescent="0.25">
      <c r="A22" s="17" t="str">
        <f>HYPERLINK("#'Table 20'!A1", "Table 20")</f>
        <v>Table 20</v>
      </c>
      <c r="B22" s="14" t="s">
        <v>259</v>
      </c>
    </row>
    <row r="23" spans="1:2" x14ac:dyDescent="0.25">
      <c r="A23" s="17" t="str">
        <f>HYPERLINK("#'Table 21'!A1", "Table 21")</f>
        <v>Table 21</v>
      </c>
      <c r="B23" s="14" t="s">
        <v>260</v>
      </c>
    </row>
    <row r="24" spans="1:2" x14ac:dyDescent="0.25">
      <c r="A24" s="17" t="str">
        <f>HYPERLINK("#'Table 22'!A1", "Table 22")</f>
        <v>Table 22</v>
      </c>
      <c r="B24" s="14" t="s">
        <v>261</v>
      </c>
    </row>
    <row r="25" spans="1:2" x14ac:dyDescent="0.25">
      <c r="A25" s="17" t="str">
        <f>HYPERLINK("#'Table 23'!A1", "Table 23")</f>
        <v>Table 23</v>
      </c>
      <c r="B25" s="14" t="s">
        <v>262</v>
      </c>
    </row>
    <row r="26" spans="1:2" x14ac:dyDescent="0.25">
      <c r="A26" s="17" t="str">
        <f>HYPERLINK("#'Table 24'!A1", "Table 24")</f>
        <v>Table 24</v>
      </c>
      <c r="B26" s="14" t="s">
        <v>263</v>
      </c>
    </row>
    <row r="27" spans="1:2" x14ac:dyDescent="0.25">
      <c r="A27" s="17" t="str">
        <f>HYPERLINK("#'Table 25'!A1", "Table 25")</f>
        <v>Table 25</v>
      </c>
      <c r="B27" s="14" t="s">
        <v>264</v>
      </c>
    </row>
    <row r="28" spans="1:2" x14ac:dyDescent="0.25">
      <c r="A28" s="17" t="str">
        <f>HYPERLINK("#'Table 26'!A1", "Table 26")</f>
        <v>Table 26</v>
      </c>
      <c r="B28" s="14" t="s">
        <v>265</v>
      </c>
    </row>
    <row r="29" spans="1:2" x14ac:dyDescent="0.25">
      <c r="A29" s="17" t="str">
        <f>HYPERLINK("#'Table 27'!A1", "Table 27")</f>
        <v>Table 27</v>
      </c>
      <c r="B29" s="14" t="s">
        <v>266</v>
      </c>
    </row>
    <row r="30" spans="1:2" x14ac:dyDescent="0.25">
      <c r="A30" s="17" t="str">
        <f>HYPERLINK("#'Table 28'!A1", "Table 28")</f>
        <v>Table 28</v>
      </c>
      <c r="B30" s="14" t="s">
        <v>267</v>
      </c>
    </row>
    <row r="31" spans="1:2" x14ac:dyDescent="0.25">
      <c r="A31" s="17" t="str">
        <f>HYPERLINK("#'Table 29'!A1", "Table 29")</f>
        <v>Table 29</v>
      </c>
      <c r="B31" s="14" t="s">
        <v>268</v>
      </c>
    </row>
    <row r="32" spans="1:2" x14ac:dyDescent="0.25">
      <c r="A32" s="17" t="str">
        <f>HYPERLINK("#'Table 30'!A1", "Table 30")</f>
        <v>Table 30</v>
      </c>
      <c r="B32" s="14" t="s">
        <v>269</v>
      </c>
    </row>
    <row r="33" spans="1:2" x14ac:dyDescent="0.25">
      <c r="A33" s="17" t="str">
        <f>HYPERLINK("#'Table 31'!A1", "Table 31")</f>
        <v>Table 31</v>
      </c>
      <c r="B33" s="14" t="s">
        <v>270</v>
      </c>
    </row>
    <row r="34" spans="1:2" x14ac:dyDescent="0.25">
      <c r="A34" s="17" t="str">
        <f>HYPERLINK("#'Table 32'!A1", "Table 32")</f>
        <v>Table 32</v>
      </c>
      <c r="B34" s="14" t="s">
        <v>271</v>
      </c>
    </row>
    <row r="35" spans="1:2" x14ac:dyDescent="0.25">
      <c r="A35" s="17" t="str">
        <f>HYPERLINK("#'Table 33'!A1", "Table 33")</f>
        <v>Table 33</v>
      </c>
      <c r="B35" s="14" t="s">
        <v>272</v>
      </c>
    </row>
    <row r="36" spans="1:2" x14ac:dyDescent="0.25">
      <c r="A36" s="17" t="str">
        <f>HYPERLINK("#'Table 34'!A1", "Table 34")</f>
        <v>Table 34</v>
      </c>
      <c r="B36" s="14" t="s">
        <v>273</v>
      </c>
    </row>
    <row r="37" spans="1:2" x14ac:dyDescent="0.25">
      <c r="A37" s="17" t="str">
        <f>HYPERLINK("#'Table 35'!A1", "Table 35")</f>
        <v>Table 35</v>
      </c>
      <c r="B37" s="14" t="s">
        <v>274</v>
      </c>
    </row>
    <row r="38" spans="1:2" x14ac:dyDescent="0.25">
      <c r="A38" s="17" t="str">
        <f>HYPERLINK("#'Table 36'!A1", "Table 36")</f>
        <v>Table 36</v>
      </c>
      <c r="B38" s="14" t="s">
        <v>275</v>
      </c>
    </row>
    <row r="39" spans="1:2" x14ac:dyDescent="0.25">
      <c r="A39" s="17" t="str">
        <f>HYPERLINK("#'Table 37'!A1", "Table 37")</f>
        <v>Table 37</v>
      </c>
      <c r="B39" s="14" t="s">
        <v>276</v>
      </c>
    </row>
    <row r="40" spans="1:2" x14ac:dyDescent="0.25">
      <c r="A40" s="17" t="str">
        <f>HYPERLINK("#'Table 38'!A1", "Table 38")</f>
        <v>Table 38</v>
      </c>
      <c r="B40" s="14" t="s">
        <v>277</v>
      </c>
    </row>
    <row r="41" spans="1:2" x14ac:dyDescent="0.25">
      <c r="A41" s="17" t="str">
        <f>HYPERLINK("#'Table 39'!A1", "Table 39")</f>
        <v>Table 39</v>
      </c>
      <c r="B41" s="14" t="s">
        <v>278</v>
      </c>
    </row>
    <row r="42" spans="1:2" x14ac:dyDescent="0.25">
      <c r="A42" s="17" t="str">
        <f>HYPERLINK("#'Table 40'!A1", "Table 40")</f>
        <v>Table 40</v>
      </c>
      <c r="B42" s="14" t="s">
        <v>279</v>
      </c>
    </row>
    <row r="43" spans="1:2" x14ac:dyDescent="0.25">
      <c r="A43" s="17" t="str">
        <f>HYPERLINK("#'Table 41'!A1", "Table 41")</f>
        <v>Table 41</v>
      </c>
      <c r="B43" s="14" t="s">
        <v>280</v>
      </c>
    </row>
    <row r="44" spans="1:2" x14ac:dyDescent="0.25">
      <c r="A44" s="17" t="str">
        <f>HYPERLINK("#'Table 42'!A1", "Table 42")</f>
        <v>Table 42</v>
      </c>
      <c r="B44" s="14" t="s">
        <v>281</v>
      </c>
    </row>
    <row r="45" spans="1:2" x14ac:dyDescent="0.25">
      <c r="A45" s="17" t="str">
        <f>HYPERLINK("#'Table 43'!A1", "Table 43")</f>
        <v>Table 43</v>
      </c>
      <c r="B45" s="14" t="s">
        <v>282</v>
      </c>
    </row>
    <row r="46" spans="1:2" x14ac:dyDescent="0.25">
      <c r="A46" s="17" t="str">
        <f>HYPERLINK("#'Table 44'!A1", "Table 44")</f>
        <v>Table 44</v>
      </c>
      <c r="B46" s="14" t="s">
        <v>283</v>
      </c>
    </row>
    <row r="47" spans="1:2" x14ac:dyDescent="0.25">
      <c r="A47" s="17" t="str">
        <f>HYPERLINK("#'Table 45'!A1", "Table 45")</f>
        <v>Table 45</v>
      </c>
      <c r="B47" s="14" t="s">
        <v>284</v>
      </c>
    </row>
    <row r="48" spans="1:2" x14ac:dyDescent="0.25">
      <c r="A48" s="17" t="str">
        <f>HYPERLINK("#'Table 46'!A1", "Table 46")</f>
        <v>Table 46</v>
      </c>
      <c r="B48" s="14" t="s">
        <v>285</v>
      </c>
    </row>
    <row r="49" spans="1:2" x14ac:dyDescent="0.25">
      <c r="A49" s="17" t="str">
        <f>HYPERLINK("#'Table 47'!A1", "Table 47")</f>
        <v>Table 47</v>
      </c>
      <c r="B49" s="14" t="s">
        <v>286</v>
      </c>
    </row>
    <row r="50" spans="1:2" x14ac:dyDescent="0.25">
      <c r="A50" s="17" t="str">
        <f>HYPERLINK("#'Table 48'!A1", "Table 48")</f>
        <v>Table 48</v>
      </c>
      <c r="B50" s="14" t="s">
        <v>287</v>
      </c>
    </row>
    <row r="51" spans="1:2" x14ac:dyDescent="0.25">
      <c r="A51" s="17" t="str">
        <f>HYPERLINK("#'Table 49'!A1", "Table 49")</f>
        <v>Table 49</v>
      </c>
      <c r="B51" s="14" t="s">
        <v>288</v>
      </c>
    </row>
    <row r="52" spans="1:2" x14ac:dyDescent="0.25">
      <c r="A52" s="17" t="str">
        <f>HYPERLINK("#'Table 50'!A1", "Table 50")</f>
        <v>Table 50</v>
      </c>
      <c r="B52" s="14" t="s">
        <v>289</v>
      </c>
    </row>
    <row r="53" spans="1:2" x14ac:dyDescent="0.25">
      <c r="A53" s="17" t="str">
        <f>HYPERLINK("#'Table 51'!A1", "Table 51")</f>
        <v>Table 51</v>
      </c>
      <c r="B53" s="14" t="s">
        <v>290</v>
      </c>
    </row>
    <row r="54" spans="1:2" x14ac:dyDescent="0.25">
      <c r="A54" s="17" t="str">
        <f>HYPERLINK("#'Table 52'!A1", "Table 52")</f>
        <v>Table 52</v>
      </c>
      <c r="B54" s="14" t="s">
        <v>291</v>
      </c>
    </row>
    <row r="55" spans="1:2" x14ac:dyDescent="0.25">
      <c r="A55" s="17" t="str">
        <f>HYPERLINK("#'Table 53'!A1", "Table 53")</f>
        <v>Table 53</v>
      </c>
      <c r="B55" s="14" t="s">
        <v>292</v>
      </c>
    </row>
    <row r="56" spans="1:2" x14ac:dyDescent="0.25">
      <c r="A56" s="17" t="str">
        <f>HYPERLINK("#'Table 54'!A1", "Table 54")</f>
        <v>Table 54</v>
      </c>
      <c r="B56" s="14" t="s">
        <v>293</v>
      </c>
    </row>
    <row r="57" spans="1:2" x14ac:dyDescent="0.25">
      <c r="A57" s="17" t="str">
        <f>HYPERLINK("#'Table 55'!A1", "Table 55")</f>
        <v>Table 55</v>
      </c>
      <c r="B57" s="14" t="s">
        <v>294</v>
      </c>
    </row>
    <row r="58" spans="1:2" x14ac:dyDescent="0.25">
      <c r="A58" s="17" t="str">
        <f>HYPERLINK("#'Table 56'!A1", "Table 56")</f>
        <v>Table 56</v>
      </c>
      <c r="B58" s="14" t="s">
        <v>295</v>
      </c>
    </row>
    <row r="59" spans="1:2" x14ac:dyDescent="0.25">
      <c r="A59" s="17" t="str">
        <f>HYPERLINK("#'Table 57'!A1", "Table 57")</f>
        <v>Table 57</v>
      </c>
      <c r="B59" s="14" t="s">
        <v>296</v>
      </c>
    </row>
    <row r="60" spans="1:2" x14ac:dyDescent="0.25">
      <c r="A60" s="17" t="str">
        <f>HYPERLINK("#'Table 58'!A1", "Table 58")</f>
        <v>Table 58</v>
      </c>
      <c r="B60" s="14" t="s">
        <v>297</v>
      </c>
    </row>
    <row r="61" spans="1:2" x14ac:dyDescent="0.25">
      <c r="A61" s="17" t="str">
        <f>HYPERLINK("#'Table 59'!A1", "Table 59")</f>
        <v>Table 59</v>
      </c>
      <c r="B61" s="14" t="s">
        <v>298</v>
      </c>
    </row>
    <row r="62" spans="1:2" x14ac:dyDescent="0.25">
      <c r="A62" s="17" t="str">
        <f>HYPERLINK("#'Table 60'!A1", "Table 60")</f>
        <v>Table 60</v>
      </c>
      <c r="B62" s="14" t="s">
        <v>299</v>
      </c>
    </row>
    <row r="63" spans="1:2" x14ac:dyDescent="0.25">
      <c r="A63" s="17" t="str">
        <f>HYPERLINK("#'Table 61'!A1", "Table 61")</f>
        <v>Table 61</v>
      </c>
      <c r="B63" s="14" t="s">
        <v>300</v>
      </c>
    </row>
    <row r="64" spans="1:2" x14ac:dyDescent="0.25">
      <c r="A64" s="17" t="str">
        <f>HYPERLINK("#'Table 62'!A1", "Table 62")</f>
        <v>Table 62</v>
      </c>
      <c r="B64" s="14" t="s">
        <v>301</v>
      </c>
    </row>
    <row r="65" spans="1:2" x14ac:dyDescent="0.25">
      <c r="A65" s="17" t="str">
        <f>HYPERLINK("#'Table 63'!A1", "Table 63")</f>
        <v>Table 63</v>
      </c>
      <c r="B65" s="14" t="s">
        <v>302</v>
      </c>
    </row>
    <row r="66" spans="1:2" x14ac:dyDescent="0.25">
      <c r="A66" s="17" t="str">
        <f>HYPERLINK("#'Table 64'!A1", "Table 64")</f>
        <v>Table 64</v>
      </c>
      <c r="B66" s="14" t="s">
        <v>303</v>
      </c>
    </row>
    <row r="67" spans="1:2" x14ac:dyDescent="0.25">
      <c r="A67" s="17" t="str">
        <f>HYPERLINK("#'Table 65'!A1", "Table 65")</f>
        <v>Table 65</v>
      </c>
      <c r="B67" s="14" t="s">
        <v>304</v>
      </c>
    </row>
    <row r="68" spans="1:2" x14ac:dyDescent="0.25">
      <c r="A68" s="17" t="str">
        <f>HYPERLINK("#'Table 66'!A1", "Table 66")</f>
        <v>Table 66</v>
      </c>
      <c r="B68" s="14" t="s">
        <v>305</v>
      </c>
    </row>
    <row r="69" spans="1:2" x14ac:dyDescent="0.25">
      <c r="A69" s="17" t="str">
        <f>HYPERLINK("#'Table 67'!A1", "Table 67")</f>
        <v>Table 67</v>
      </c>
      <c r="B69" s="14" t="s">
        <v>306</v>
      </c>
    </row>
    <row r="70" spans="1:2" x14ac:dyDescent="0.25">
      <c r="A70" s="17" t="str">
        <f>HYPERLINK("#'Table 68'!A1", "Table 68")</f>
        <v>Table 68</v>
      </c>
      <c r="B70" s="14" t="s">
        <v>307</v>
      </c>
    </row>
    <row r="71" spans="1:2" x14ac:dyDescent="0.25">
      <c r="A71" s="17" t="str">
        <f>HYPERLINK("#'Table 69'!A1", "Table 69")</f>
        <v>Table 69</v>
      </c>
      <c r="B71" s="14" t="s">
        <v>308</v>
      </c>
    </row>
    <row r="72" spans="1:2" x14ac:dyDescent="0.25">
      <c r="A72" s="17" t="str">
        <f>HYPERLINK("#'Table 70'!A1", "Table 70")</f>
        <v>Table 70</v>
      </c>
      <c r="B72" s="14" t="s">
        <v>309</v>
      </c>
    </row>
    <row r="73" spans="1:2" x14ac:dyDescent="0.25">
      <c r="A73" s="17" t="str">
        <f>HYPERLINK("#'Table 71'!A1", "Table 71")</f>
        <v>Table 71</v>
      </c>
      <c r="B73" s="14" t="s">
        <v>310</v>
      </c>
    </row>
    <row r="74" spans="1:2" x14ac:dyDescent="0.25">
      <c r="A74" s="17" t="str">
        <f>HYPERLINK("#'Table 72'!A1", "Table 72")</f>
        <v>Table 72</v>
      </c>
      <c r="B74" s="14" t="s">
        <v>311</v>
      </c>
    </row>
    <row r="75" spans="1:2" x14ac:dyDescent="0.25">
      <c r="A75" s="17" t="str">
        <f>HYPERLINK("#'Table 73'!A1", "Table 73")</f>
        <v>Table 73</v>
      </c>
      <c r="B75" s="14" t="s">
        <v>312</v>
      </c>
    </row>
    <row r="76" spans="1:2" x14ac:dyDescent="0.25">
      <c r="A76" s="17" t="str">
        <f>HYPERLINK("#'Table 74'!A1", "Table 74")</f>
        <v>Table 74</v>
      </c>
      <c r="B76" s="14" t="s">
        <v>313</v>
      </c>
    </row>
    <row r="77" spans="1:2" x14ac:dyDescent="0.25">
      <c r="A77" s="17" t="str">
        <f>HYPERLINK("#'Table 75'!A1", "Table 75")</f>
        <v>Table 75</v>
      </c>
      <c r="B77" s="14" t="s">
        <v>314</v>
      </c>
    </row>
    <row r="78" spans="1:2" x14ac:dyDescent="0.25">
      <c r="A78" s="17" t="str">
        <f>HYPERLINK("#'Table 76'!A1", "Table 76")</f>
        <v>Table 76</v>
      </c>
      <c r="B78" s="14" t="s">
        <v>315</v>
      </c>
    </row>
    <row r="79" spans="1:2" x14ac:dyDescent="0.25">
      <c r="A79" s="17" t="str">
        <f>HYPERLINK("#'Table 77'!A1", "Table 77")</f>
        <v>Table 77</v>
      </c>
      <c r="B79" s="14" t="s">
        <v>316</v>
      </c>
    </row>
    <row r="80" spans="1:2" x14ac:dyDescent="0.25">
      <c r="A80" s="17" t="str">
        <f>HYPERLINK("#'Table 78'!A1", "Table 78")</f>
        <v>Table 78</v>
      </c>
      <c r="B80" s="14" t="s">
        <v>317</v>
      </c>
    </row>
    <row r="81" spans="1:2" x14ac:dyDescent="0.25">
      <c r="A81" s="17" t="str">
        <f>HYPERLINK("#'Table 79'!A1", "Table 79")</f>
        <v>Table 79</v>
      </c>
      <c r="B81" s="14" t="s">
        <v>318</v>
      </c>
    </row>
    <row r="82" spans="1:2" x14ac:dyDescent="0.25">
      <c r="A82" s="17" t="str">
        <f>HYPERLINK("#'Table 80'!A1", "Table 80")</f>
        <v>Table 80</v>
      </c>
      <c r="B82" s="14" t="s">
        <v>319</v>
      </c>
    </row>
    <row r="83" spans="1:2" x14ac:dyDescent="0.25">
      <c r="A83" s="17" t="str">
        <f>HYPERLINK("#'Table 81'!A1", "Table 81")</f>
        <v>Table 81</v>
      </c>
      <c r="B83" s="14" t="s">
        <v>320</v>
      </c>
    </row>
    <row r="84" spans="1:2" x14ac:dyDescent="0.25">
      <c r="A84" s="17" t="str">
        <f>HYPERLINK("#'Table 82'!A1", "Table 82")</f>
        <v>Table 82</v>
      </c>
      <c r="B84" s="14" t="s">
        <v>321</v>
      </c>
    </row>
    <row r="85" spans="1:2" x14ac:dyDescent="0.25">
      <c r="A85" s="17" t="str">
        <f>HYPERLINK("#'Table 83'!A1", "Table 83")</f>
        <v>Table 83</v>
      </c>
      <c r="B85" s="14" t="s">
        <v>322</v>
      </c>
    </row>
    <row r="86" spans="1:2" x14ac:dyDescent="0.25">
      <c r="A86" s="17" t="str">
        <f>HYPERLINK("#'Table 84'!A1", "Table 84")</f>
        <v>Table 84</v>
      </c>
      <c r="B86" s="14" t="s">
        <v>323</v>
      </c>
    </row>
    <row r="87" spans="1:2" x14ac:dyDescent="0.25">
      <c r="A87" s="17" t="str">
        <f>HYPERLINK("#'Table 85'!A1", "Table 85")</f>
        <v>Table 85</v>
      </c>
      <c r="B87" s="14" t="s">
        <v>324</v>
      </c>
    </row>
    <row r="88" spans="1:2" x14ac:dyDescent="0.25">
      <c r="A88" s="17" t="str">
        <f>HYPERLINK("#'Table 86'!A1", "Table 86")</f>
        <v>Table 86</v>
      </c>
      <c r="B88" s="14" t="s">
        <v>325</v>
      </c>
    </row>
    <row r="89" spans="1:2" x14ac:dyDescent="0.25">
      <c r="A89" s="17" t="str">
        <f>HYPERLINK("#'Table 87'!A1", "Table 87")</f>
        <v>Table 87</v>
      </c>
      <c r="B89" s="14" t="s">
        <v>326</v>
      </c>
    </row>
    <row r="90" spans="1:2" x14ac:dyDescent="0.25">
      <c r="A90" s="17" t="str">
        <f>HYPERLINK("#'Table 88'!A1", "Table 88")</f>
        <v>Table 88</v>
      </c>
      <c r="B90" s="14" t="s">
        <v>327</v>
      </c>
    </row>
    <row r="91" spans="1:2" x14ac:dyDescent="0.25">
      <c r="A91" s="17" t="str">
        <f>HYPERLINK("#'Table 89'!A1", "Table 89")</f>
        <v>Table 89</v>
      </c>
      <c r="B91" s="14" t="s">
        <v>328</v>
      </c>
    </row>
    <row r="92" spans="1:2" x14ac:dyDescent="0.25">
      <c r="A92" s="17" t="str">
        <f>HYPERLINK("#'Table 90'!A1", "Table 90")</f>
        <v>Table 90</v>
      </c>
      <c r="B92" s="14" t="s">
        <v>329</v>
      </c>
    </row>
    <row r="93" spans="1:2" x14ac:dyDescent="0.25">
      <c r="A93" s="17" t="str">
        <f>HYPERLINK("#'Table 91'!A1", "Table 91")</f>
        <v>Table 91</v>
      </c>
      <c r="B93" s="14" t="s">
        <v>330</v>
      </c>
    </row>
    <row r="94" spans="1:2" x14ac:dyDescent="0.25">
      <c r="A94" s="17" t="str">
        <f>HYPERLINK("#'Table 92'!A1", "Table 92")</f>
        <v>Table 92</v>
      </c>
      <c r="B94" s="14" t="s">
        <v>331</v>
      </c>
    </row>
    <row r="95" spans="1:2" x14ac:dyDescent="0.25">
      <c r="A95" s="17" t="str">
        <f>HYPERLINK("#'Table 93'!A1", "Table 93")</f>
        <v>Table 93</v>
      </c>
      <c r="B95" s="14" t="s">
        <v>332</v>
      </c>
    </row>
    <row r="96" spans="1:2" x14ac:dyDescent="0.25">
      <c r="A96" s="17" t="str">
        <f>HYPERLINK("#'Table 94'!A1", "Table 94")</f>
        <v>Table 94</v>
      </c>
      <c r="B96" s="14" t="s">
        <v>333</v>
      </c>
    </row>
    <row r="97" spans="1:2" x14ac:dyDescent="0.25">
      <c r="A97" s="17" t="str">
        <f>HYPERLINK("#'Table 95'!A1", "Table 95")</f>
        <v>Table 95</v>
      </c>
      <c r="B97" s="14" t="s">
        <v>334</v>
      </c>
    </row>
    <row r="98" spans="1:2" x14ac:dyDescent="0.25">
      <c r="A98" s="17" t="str">
        <f>HYPERLINK("#'Table 96'!A1", "Table 96")</f>
        <v>Table 96</v>
      </c>
      <c r="B98" s="14" t="s">
        <v>335</v>
      </c>
    </row>
    <row r="99" spans="1:2" x14ac:dyDescent="0.25">
      <c r="A99" s="17" t="str">
        <f>HYPERLINK("#'Table 97'!A1", "Table 97")</f>
        <v>Table 97</v>
      </c>
      <c r="B99" s="14" t="s">
        <v>336</v>
      </c>
    </row>
    <row r="100" spans="1:2" x14ac:dyDescent="0.25">
      <c r="A100" s="17" t="str">
        <f>HYPERLINK("#'Table 98'!A1", "Table 98")</f>
        <v>Table 98</v>
      </c>
      <c r="B100" s="14" t="s">
        <v>337</v>
      </c>
    </row>
    <row r="101" spans="1:2" x14ac:dyDescent="0.25">
      <c r="A101" s="17" t="str">
        <f>HYPERLINK("#'Table 99'!A1", "Table 99")</f>
        <v>Table 99</v>
      </c>
      <c r="B101" s="14" t="s">
        <v>338</v>
      </c>
    </row>
    <row r="102" spans="1:2" x14ac:dyDescent="0.25">
      <c r="A102" s="17" t="str">
        <f>HYPERLINK("#'Table 100'!A1", "Table 100")</f>
        <v>Table 100</v>
      </c>
      <c r="B102" s="14" t="s">
        <v>339</v>
      </c>
    </row>
    <row r="103" spans="1:2" x14ac:dyDescent="0.25">
      <c r="A103" s="17" t="str">
        <f>HYPERLINK("#'Table 101'!A1", "Table 101")</f>
        <v>Table 101</v>
      </c>
      <c r="B103" s="14" t="s">
        <v>340</v>
      </c>
    </row>
    <row r="104" spans="1:2" x14ac:dyDescent="0.25">
      <c r="A104" s="17" t="str">
        <f>HYPERLINK("#'Table 102'!A1", "Table 102")</f>
        <v>Table 102</v>
      </c>
      <c r="B104" s="14" t="s">
        <v>341</v>
      </c>
    </row>
    <row r="105" spans="1:2" x14ac:dyDescent="0.25">
      <c r="A105" s="17" t="str">
        <f>HYPERLINK("#'Table 103'!A1", "Table 103")</f>
        <v>Table 103</v>
      </c>
      <c r="B105" s="14" t="s">
        <v>342</v>
      </c>
    </row>
    <row r="106" spans="1:2" x14ac:dyDescent="0.25">
      <c r="A106" s="17" t="str">
        <f>HYPERLINK("#'Table 104'!A1", "Table 104")</f>
        <v>Table 104</v>
      </c>
      <c r="B106" s="14" t="s">
        <v>343</v>
      </c>
    </row>
    <row r="107" spans="1:2" x14ac:dyDescent="0.25">
      <c r="A107" s="17" t="str">
        <f>HYPERLINK("#'Table 105'!A1", "Table 105")</f>
        <v>Table 105</v>
      </c>
      <c r="B107" s="14" t="s">
        <v>344</v>
      </c>
    </row>
    <row r="108" spans="1:2" x14ac:dyDescent="0.25">
      <c r="A108" s="17" t="str">
        <f>HYPERLINK("#'Table 106'!A1", "Table 106")</f>
        <v>Table 106</v>
      </c>
      <c r="B108" s="14" t="s">
        <v>345</v>
      </c>
    </row>
    <row r="109" spans="1:2" x14ac:dyDescent="0.25">
      <c r="A109" s="17" t="str">
        <f>HYPERLINK("#'Table 107'!A1", "Table 107")</f>
        <v>Table 107</v>
      </c>
      <c r="B109" s="14" t="s">
        <v>346</v>
      </c>
    </row>
    <row r="110" spans="1:2" x14ac:dyDescent="0.25">
      <c r="A110" s="17" t="str">
        <f>HYPERLINK("#'Table 108'!A1", "Table 108")</f>
        <v>Table 108</v>
      </c>
      <c r="B110" s="14" t="s">
        <v>347</v>
      </c>
    </row>
    <row r="111" spans="1:2" x14ac:dyDescent="0.25">
      <c r="A111" s="17" t="str">
        <f>HYPERLINK("#'Table 109'!A1", "Table 109")</f>
        <v>Table 109</v>
      </c>
      <c r="B111" s="14" t="s">
        <v>348</v>
      </c>
    </row>
    <row r="112" spans="1:2" x14ac:dyDescent="0.25">
      <c r="A112" s="17" t="str">
        <f>HYPERLINK("#'Table 110'!A1", "Table 110")</f>
        <v>Table 110</v>
      </c>
      <c r="B112" s="14" t="s">
        <v>349</v>
      </c>
    </row>
    <row r="113" spans="1:2" x14ac:dyDescent="0.25">
      <c r="A113" s="17" t="str">
        <f>HYPERLINK("#'Table 111'!A1", "Table 111")</f>
        <v>Table 111</v>
      </c>
      <c r="B113" s="14" t="s">
        <v>350</v>
      </c>
    </row>
    <row r="114" spans="1:2" x14ac:dyDescent="0.25">
      <c r="A114" s="17" t="str">
        <f>HYPERLINK("#'Table 112'!A1", "Table 112")</f>
        <v>Table 112</v>
      </c>
      <c r="B114" s="14" t="s">
        <v>351</v>
      </c>
    </row>
    <row r="115" spans="1:2" x14ac:dyDescent="0.25">
      <c r="A115" s="17" t="str">
        <f>HYPERLINK("#'Table 113'!A1", "Table 113")</f>
        <v>Table 113</v>
      </c>
      <c r="B115" s="14" t="s">
        <v>352</v>
      </c>
    </row>
  </sheetData>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131</v>
      </c>
    </row>
    <row r="2" spans="1:11" ht="15" x14ac:dyDescent="0.25">
      <c r="A2" s="12" t="s">
        <v>132</v>
      </c>
    </row>
    <row r="3" spans="1:11" ht="15" x14ac:dyDescent="0.25">
      <c r="A3" s="12" t="s">
        <v>27</v>
      </c>
    </row>
    <row r="4" spans="1:11" x14ac:dyDescent="0.25">
      <c r="A4" s="15"/>
    </row>
    <row r="5" spans="1:11" x14ac:dyDescent="0.25">
      <c r="A5" s="17" t="str">
        <f>HYPERLINK("#'Table of contents'!A20",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10</v>
      </c>
      <c r="B8" s="1">
        <v>5559</v>
      </c>
      <c r="C8" s="1">
        <v>5650</v>
      </c>
      <c r="D8" s="1">
        <v>5592</v>
      </c>
      <c r="E8" s="1">
        <v>5614</v>
      </c>
      <c r="F8" s="1">
        <v>5313</v>
      </c>
      <c r="G8" s="1">
        <v>5102</v>
      </c>
      <c r="H8" s="1">
        <v>5163</v>
      </c>
      <c r="I8" s="1">
        <v>4009</v>
      </c>
      <c r="J8" s="1">
        <v>2968</v>
      </c>
      <c r="K8" s="1">
        <v>3019</v>
      </c>
    </row>
    <row r="9" spans="1:11" x14ac:dyDescent="0.25">
      <c r="A9" s="16" t="s">
        <v>11</v>
      </c>
      <c r="B9" s="1">
        <v>2609</v>
      </c>
      <c r="C9" s="1">
        <v>2431</v>
      </c>
      <c r="D9" s="1">
        <v>2365</v>
      </c>
      <c r="E9" s="1">
        <v>2400</v>
      </c>
      <c r="F9" s="1">
        <v>2442</v>
      </c>
      <c r="G9" s="1">
        <v>2497</v>
      </c>
      <c r="H9" s="1">
        <v>2809</v>
      </c>
      <c r="I9" s="1">
        <v>2618</v>
      </c>
      <c r="J9" s="1">
        <v>2275</v>
      </c>
      <c r="K9" s="1">
        <v>2431</v>
      </c>
    </row>
    <row r="10" spans="1:11" x14ac:dyDescent="0.25">
      <c r="A10" s="16" t="s">
        <v>12</v>
      </c>
      <c r="B10" s="1">
        <v>344</v>
      </c>
      <c r="C10" s="1">
        <v>321</v>
      </c>
      <c r="D10" s="1">
        <v>304</v>
      </c>
      <c r="E10" s="1">
        <v>312</v>
      </c>
      <c r="F10" s="1">
        <v>258</v>
      </c>
      <c r="G10" s="1">
        <v>229</v>
      </c>
      <c r="H10" s="1">
        <v>217</v>
      </c>
      <c r="I10" s="1">
        <v>195</v>
      </c>
      <c r="J10" s="1">
        <v>174</v>
      </c>
      <c r="K10" s="1">
        <v>183</v>
      </c>
    </row>
    <row r="11" spans="1:11" x14ac:dyDescent="0.25">
      <c r="A11" s="10" t="s">
        <v>13</v>
      </c>
      <c r="B11" s="5">
        <v>8512</v>
      </c>
      <c r="C11" s="5">
        <v>8402</v>
      </c>
      <c r="D11" s="5">
        <v>8261</v>
      </c>
      <c r="E11" s="5">
        <v>8326</v>
      </c>
      <c r="F11" s="5">
        <v>8013</v>
      </c>
      <c r="G11" s="5">
        <v>7828</v>
      </c>
      <c r="H11" s="5">
        <v>8189</v>
      </c>
      <c r="I11" s="5">
        <v>6822</v>
      </c>
      <c r="J11" s="5">
        <v>5417</v>
      </c>
      <c r="K11" s="5">
        <v>5633</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10</v>
      </c>
      <c r="B16" s="2">
        <v>0.65307800751879697</v>
      </c>
      <c r="C16" s="2">
        <v>0.67245893834801196</v>
      </c>
      <c r="D16" s="2">
        <v>0.67691562764798496</v>
      </c>
      <c r="E16" s="2">
        <v>0.67427336055729004</v>
      </c>
      <c r="F16" s="2">
        <v>0.66304754773493102</v>
      </c>
      <c r="G16" s="2">
        <v>0.65176290240163504</v>
      </c>
      <c r="H16" s="2">
        <v>0.63047991207717702</v>
      </c>
      <c r="I16" s="2">
        <v>0.58765757842275002</v>
      </c>
      <c r="J16" s="2">
        <v>0.54790474432342595</v>
      </c>
      <c r="K16" s="2">
        <v>0.53594887271436198</v>
      </c>
    </row>
    <row r="17" spans="1:12" x14ac:dyDescent="0.25">
      <c r="A17" s="8" t="s">
        <v>11</v>
      </c>
      <c r="B17" s="2">
        <v>0.30650845864661702</v>
      </c>
      <c r="C17" s="2">
        <v>0.28933587241133102</v>
      </c>
      <c r="D17" s="2">
        <v>0.286284953395473</v>
      </c>
      <c r="E17" s="2">
        <v>0.28825366322363699</v>
      </c>
      <c r="F17" s="2">
        <v>0.304754773493074</v>
      </c>
      <c r="G17" s="2">
        <v>0.318983137455289</v>
      </c>
      <c r="H17" s="2">
        <v>0.34302112590059802</v>
      </c>
      <c r="I17" s="2">
        <v>0.38375842861331</v>
      </c>
      <c r="J17" s="2">
        <v>0.419974155436589</v>
      </c>
      <c r="K17" s="2">
        <v>0.43156399786969601</v>
      </c>
    </row>
    <row r="18" spans="1:12" x14ac:dyDescent="0.25">
      <c r="A18" s="8" t="s">
        <v>12</v>
      </c>
      <c r="B18" s="2">
        <v>4.0413533834586499E-2</v>
      </c>
      <c r="C18" s="2">
        <v>3.8205189240657002E-2</v>
      </c>
      <c r="D18" s="2">
        <v>3.6799418956542797E-2</v>
      </c>
      <c r="E18" s="2">
        <v>3.74729762190728E-2</v>
      </c>
      <c r="F18" s="2">
        <v>3.2197678771995503E-2</v>
      </c>
      <c r="G18" s="2">
        <v>2.9253960143076099E-2</v>
      </c>
      <c r="H18" s="2">
        <v>2.64989620222249E-2</v>
      </c>
      <c r="I18" s="2">
        <v>2.8583992963940201E-2</v>
      </c>
      <c r="J18" s="2">
        <v>3.2121100239985198E-2</v>
      </c>
      <c r="K18" s="2">
        <v>3.2487129415941798E-2</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10</v>
      </c>
      <c r="B23" s="2">
        <v>1.63698506925706E-2</v>
      </c>
      <c r="C23" s="2">
        <v>-1.02654867256637E-2</v>
      </c>
      <c r="D23" s="2">
        <v>3.9341917024320501E-3</v>
      </c>
      <c r="E23" s="2">
        <v>-5.3615960099750601E-2</v>
      </c>
      <c r="F23" s="2">
        <v>-3.97139092791267E-2</v>
      </c>
      <c r="G23" s="2">
        <v>1.1956095648765199E-2</v>
      </c>
      <c r="H23" s="2">
        <v>-0.223513461165989</v>
      </c>
      <c r="I23" s="2">
        <v>-0.25966575205787001</v>
      </c>
      <c r="J23" s="2">
        <v>1.7183288409703502E-2</v>
      </c>
      <c r="K23" s="3">
        <v>-0.40827126617012899</v>
      </c>
      <c r="L23" s="3">
        <v>-0.456916711638784</v>
      </c>
    </row>
    <row r="24" spans="1:12" x14ac:dyDescent="0.25">
      <c r="A24" s="8" t="s">
        <v>11</v>
      </c>
      <c r="B24" s="2">
        <v>-6.8225373706400902E-2</v>
      </c>
      <c r="C24" s="2">
        <v>-2.7149321266968299E-2</v>
      </c>
      <c r="D24" s="2">
        <v>1.4799154334038099E-2</v>
      </c>
      <c r="E24" s="2">
        <v>1.7500000000000002E-2</v>
      </c>
      <c r="F24" s="2">
        <v>2.2522522522522501E-2</v>
      </c>
      <c r="G24" s="2">
        <v>0.12494993992791301</v>
      </c>
      <c r="H24" s="2">
        <v>-6.7995728017087906E-2</v>
      </c>
      <c r="I24" s="2">
        <v>-0.13101604278074899</v>
      </c>
      <c r="J24" s="2">
        <v>6.8571428571428603E-2</v>
      </c>
      <c r="K24" s="3">
        <v>-2.6431718061673999E-2</v>
      </c>
      <c r="L24" s="3">
        <v>-6.8225373706400902E-2</v>
      </c>
    </row>
    <row r="25" spans="1:12" x14ac:dyDescent="0.25">
      <c r="A25" s="8" t="s">
        <v>12</v>
      </c>
      <c r="B25" s="2">
        <v>-6.6860465116279105E-2</v>
      </c>
      <c r="C25" s="2">
        <v>-5.2959501557632398E-2</v>
      </c>
      <c r="D25" s="2">
        <v>2.6315789473684199E-2</v>
      </c>
      <c r="E25" s="2">
        <v>-0.17307692307692299</v>
      </c>
      <c r="F25" s="2">
        <v>-0.112403100775194</v>
      </c>
      <c r="G25" s="2">
        <v>-5.2401746724890799E-2</v>
      </c>
      <c r="H25" s="2">
        <v>-0.101382488479263</v>
      </c>
      <c r="I25" s="2">
        <v>-0.107692307692308</v>
      </c>
      <c r="J25" s="2">
        <v>5.1724137931034503E-2</v>
      </c>
      <c r="K25" s="3">
        <v>-0.20087336244541501</v>
      </c>
      <c r="L25" s="3">
        <v>-0.46802325581395299</v>
      </c>
    </row>
    <row r="26" spans="1:12" x14ac:dyDescent="0.25">
      <c r="A26" s="11" t="s">
        <v>13</v>
      </c>
      <c r="B26" s="3">
        <v>-1.29229323308271E-2</v>
      </c>
      <c r="C26" s="3">
        <v>-1.6781718638419402E-2</v>
      </c>
      <c r="D26" s="3">
        <v>7.8682968163660601E-3</v>
      </c>
      <c r="E26" s="3">
        <v>-3.7593081912082597E-2</v>
      </c>
      <c r="F26" s="3">
        <v>-2.30874828403844E-2</v>
      </c>
      <c r="G26" s="3">
        <v>4.6116504854368898E-2</v>
      </c>
      <c r="H26" s="3">
        <v>-0.16693124923678099</v>
      </c>
      <c r="I26" s="3">
        <v>-0.20595133391967199</v>
      </c>
      <c r="J26" s="3">
        <v>3.9874469263429899E-2</v>
      </c>
      <c r="K26" s="3">
        <v>-0.28040367910066399</v>
      </c>
      <c r="L26" s="3">
        <v>-0.33822838345864698</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133</v>
      </c>
    </row>
    <row r="2" spans="1:11" ht="15" x14ac:dyDescent="0.25">
      <c r="A2" s="12" t="s">
        <v>132</v>
      </c>
    </row>
    <row r="3" spans="1:11" ht="15" x14ac:dyDescent="0.25">
      <c r="A3" s="12" t="s">
        <v>42</v>
      </c>
    </row>
    <row r="4" spans="1:11" x14ac:dyDescent="0.25">
      <c r="A4" s="15"/>
    </row>
    <row r="5" spans="1:11" x14ac:dyDescent="0.25">
      <c r="A5" s="17" t="str">
        <f>HYPERLINK("#'Table of contents'!A21",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39</v>
      </c>
      <c r="B8" s="1">
        <v>3989</v>
      </c>
      <c r="C8" s="1">
        <v>3931</v>
      </c>
      <c r="D8" s="1">
        <v>3917</v>
      </c>
      <c r="E8" s="1">
        <v>3958</v>
      </c>
      <c r="F8" s="1">
        <v>3805</v>
      </c>
      <c r="G8" s="1">
        <v>3741</v>
      </c>
      <c r="H8" s="1">
        <v>4017</v>
      </c>
      <c r="I8" s="1">
        <v>3355</v>
      </c>
      <c r="J8" s="1">
        <v>2734</v>
      </c>
      <c r="K8" s="1">
        <v>2792</v>
      </c>
    </row>
    <row r="9" spans="1:11" x14ac:dyDescent="0.25">
      <c r="A9" s="16" t="s">
        <v>40</v>
      </c>
      <c r="B9" s="1">
        <v>4523</v>
      </c>
      <c r="C9" s="1">
        <v>4471</v>
      </c>
      <c r="D9" s="1">
        <v>4344</v>
      </c>
      <c r="E9" s="1">
        <v>4368</v>
      </c>
      <c r="F9" s="1">
        <v>4208</v>
      </c>
      <c r="G9" s="1">
        <v>4087</v>
      </c>
      <c r="H9" s="1">
        <v>4172</v>
      </c>
      <c r="I9" s="1">
        <v>3467</v>
      </c>
      <c r="J9" s="1">
        <v>2683</v>
      </c>
      <c r="K9" s="1">
        <v>2841</v>
      </c>
    </row>
    <row r="10" spans="1:11" x14ac:dyDescent="0.25">
      <c r="A10" s="10" t="s">
        <v>13</v>
      </c>
      <c r="B10" s="5">
        <v>8512</v>
      </c>
      <c r="C10" s="5">
        <v>8402</v>
      </c>
      <c r="D10" s="5">
        <v>8261</v>
      </c>
      <c r="E10" s="5">
        <v>8326</v>
      </c>
      <c r="F10" s="5">
        <v>8013</v>
      </c>
      <c r="G10" s="5">
        <v>7828</v>
      </c>
      <c r="H10" s="5">
        <v>8189</v>
      </c>
      <c r="I10" s="5">
        <v>6822</v>
      </c>
      <c r="J10" s="5">
        <v>5417</v>
      </c>
      <c r="K10" s="5">
        <v>5633</v>
      </c>
    </row>
    <row r="11" spans="1:11" x14ac:dyDescent="0.25">
      <c r="A11" s="15"/>
    </row>
    <row r="12" spans="1:11" x14ac:dyDescent="0.25">
      <c r="A12" s="15"/>
    </row>
    <row r="13" spans="1:11" x14ac:dyDescent="0.25">
      <c r="A13" s="15"/>
      <c r="B13" s="21" t="s">
        <v>29</v>
      </c>
      <c r="C13" s="22"/>
      <c r="D13" s="22"/>
      <c r="E13" s="22"/>
      <c r="F13" s="22"/>
      <c r="G13" s="22"/>
      <c r="H13" s="22"/>
      <c r="I13" s="22"/>
      <c r="J13" s="22"/>
      <c r="K13" s="22"/>
    </row>
    <row r="14" spans="1:11" x14ac:dyDescent="0.25">
      <c r="A14" s="9" t="s">
        <v>33</v>
      </c>
      <c r="B14" s="4" t="s">
        <v>0</v>
      </c>
      <c r="C14" s="4" t="s">
        <v>1</v>
      </c>
      <c r="D14" s="4" t="s">
        <v>2</v>
      </c>
      <c r="E14" s="4" t="s">
        <v>3</v>
      </c>
      <c r="F14" s="4" t="s">
        <v>4</v>
      </c>
      <c r="G14" s="4" t="s">
        <v>5</v>
      </c>
      <c r="H14" s="4" t="s">
        <v>6</v>
      </c>
      <c r="I14" s="4" t="s">
        <v>7</v>
      </c>
      <c r="J14" s="4" t="s">
        <v>8</v>
      </c>
      <c r="K14" s="4" t="s">
        <v>9</v>
      </c>
    </row>
    <row r="15" spans="1:11" x14ac:dyDescent="0.25">
      <c r="A15" s="8" t="s">
        <v>39</v>
      </c>
      <c r="B15" s="2">
        <v>0.46863251879699203</v>
      </c>
      <c r="C15" s="2">
        <v>0.467864794096644</v>
      </c>
      <c r="D15" s="2">
        <v>0.47415567122624402</v>
      </c>
      <c r="E15" s="2">
        <v>0.47537833293298098</v>
      </c>
      <c r="F15" s="2">
        <v>0.47485336328466199</v>
      </c>
      <c r="G15" s="2">
        <v>0.47789984670413899</v>
      </c>
      <c r="H15" s="2">
        <v>0.49053608499206303</v>
      </c>
      <c r="I15" s="2">
        <v>0.49179126355907399</v>
      </c>
      <c r="J15" s="2">
        <v>0.50470740262137703</v>
      </c>
      <c r="K15" s="2">
        <v>0.49565063021480599</v>
      </c>
    </row>
    <row r="16" spans="1:11" x14ac:dyDescent="0.25">
      <c r="A16" s="8" t="s">
        <v>40</v>
      </c>
      <c r="B16" s="2">
        <v>0.53136748120300703</v>
      </c>
      <c r="C16" s="2">
        <v>0.53213520590335595</v>
      </c>
      <c r="D16" s="2">
        <v>0.52584432877375598</v>
      </c>
      <c r="E16" s="2">
        <v>0.52462166706701896</v>
      </c>
      <c r="F16" s="2">
        <v>0.52514663671533801</v>
      </c>
      <c r="G16" s="2">
        <v>0.52210015329586101</v>
      </c>
      <c r="H16" s="2">
        <v>0.50946391500793797</v>
      </c>
      <c r="I16" s="2">
        <v>0.50820873644092601</v>
      </c>
      <c r="J16" s="2">
        <v>0.49529259737862302</v>
      </c>
      <c r="K16" s="2">
        <v>0.50434936978519396</v>
      </c>
    </row>
    <row r="17" spans="1:12" x14ac:dyDescent="0.25">
      <c r="A17" s="15"/>
    </row>
    <row r="18" spans="1:12" x14ac:dyDescent="0.25">
      <c r="A18" s="15"/>
    </row>
    <row r="19" spans="1:12" x14ac:dyDescent="0.25">
      <c r="A19" s="15"/>
      <c r="B19" s="21" t="s">
        <v>30</v>
      </c>
      <c r="C19" s="21"/>
      <c r="D19" s="21"/>
      <c r="E19" s="21"/>
      <c r="F19" s="21"/>
      <c r="G19" s="21"/>
      <c r="H19" s="21"/>
      <c r="I19" s="21"/>
      <c r="J19" s="21"/>
      <c r="K19" s="6" t="s">
        <v>31</v>
      </c>
      <c r="L19" s="6" t="s">
        <v>32</v>
      </c>
    </row>
    <row r="20" spans="1:12" x14ac:dyDescent="0.25">
      <c r="A20" s="9" t="s">
        <v>33</v>
      </c>
      <c r="B20" s="4" t="s">
        <v>14</v>
      </c>
      <c r="C20" s="4" t="s">
        <v>15</v>
      </c>
      <c r="D20" s="4" t="s">
        <v>16</v>
      </c>
      <c r="E20" s="4" t="s">
        <v>17</v>
      </c>
      <c r="F20" s="4" t="s">
        <v>18</v>
      </c>
      <c r="G20" s="4" t="s">
        <v>19</v>
      </c>
      <c r="H20" s="4" t="s">
        <v>20</v>
      </c>
      <c r="I20" s="4" t="s">
        <v>21</v>
      </c>
      <c r="J20" s="4" t="s">
        <v>22</v>
      </c>
      <c r="K20" s="4" t="s">
        <v>23</v>
      </c>
      <c r="L20" s="4" t="s">
        <v>24</v>
      </c>
    </row>
    <row r="21" spans="1:12" x14ac:dyDescent="0.25">
      <c r="A21" s="8" t="s">
        <v>39</v>
      </c>
      <c r="B21" s="2">
        <v>-1.4539984958636201E-2</v>
      </c>
      <c r="C21" s="2">
        <v>-3.5614347494276298E-3</v>
      </c>
      <c r="D21" s="2">
        <v>1.0467194281337799E-2</v>
      </c>
      <c r="E21" s="2">
        <v>-3.8655886811520997E-2</v>
      </c>
      <c r="F21" s="2">
        <v>-1.6819973718791102E-2</v>
      </c>
      <c r="G21" s="2">
        <v>7.3777064955894103E-2</v>
      </c>
      <c r="H21" s="2">
        <v>-0.164799601692806</v>
      </c>
      <c r="I21" s="2">
        <v>-0.185096870342772</v>
      </c>
      <c r="J21" s="2">
        <v>2.1214337966349701E-2</v>
      </c>
      <c r="K21" s="3">
        <v>-0.25367548783747701</v>
      </c>
      <c r="L21" s="3">
        <v>-0.30007520681875199</v>
      </c>
    </row>
    <row r="22" spans="1:12" x14ac:dyDescent="0.25">
      <c r="A22" s="8" t="s">
        <v>40</v>
      </c>
      <c r="B22" s="2">
        <v>-1.1496794163165999E-2</v>
      </c>
      <c r="C22" s="2">
        <v>-2.8405278461194401E-2</v>
      </c>
      <c r="D22" s="2">
        <v>5.5248618784530402E-3</v>
      </c>
      <c r="E22" s="2">
        <v>-3.6630036630036597E-2</v>
      </c>
      <c r="F22" s="2">
        <v>-2.8754752851710998E-2</v>
      </c>
      <c r="G22" s="2">
        <v>2.07976510888182E-2</v>
      </c>
      <c r="H22" s="2">
        <v>-0.16898370086289499</v>
      </c>
      <c r="I22" s="2">
        <v>-0.226132102682434</v>
      </c>
      <c r="J22" s="2">
        <v>5.8889303019008597E-2</v>
      </c>
      <c r="K22" s="3">
        <v>-0.30486909713726501</v>
      </c>
      <c r="L22" s="3">
        <v>-0.37187707273933202</v>
      </c>
    </row>
    <row r="23" spans="1:12" x14ac:dyDescent="0.25">
      <c r="A23" s="11" t="s">
        <v>13</v>
      </c>
      <c r="B23" s="3">
        <v>-1.29229323308271E-2</v>
      </c>
      <c r="C23" s="3">
        <v>-1.6781718638419402E-2</v>
      </c>
      <c r="D23" s="3">
        <v>7.8682968163660601E-3</v>
      </c>
      <c r="E23" s="3">
        <v>-3.7593081912082597E-2</v>
      </c>
      <c r="F23" s="3">
        <v>-2.30874828403844E-2</v>
      </c>
      <c r="G23" s="3">
        <v>4.6116504854368898E-2</v>
      </c>
      <c r="H23" s="3">
        <v>-0.16693124923678099</v>
      </c>
      <c r="I23" s="3">
        <v>-0.20595133391967199</v>
      </c>
      <c r="J23" s="3">
        <v>3.9874469263429899E-2</v>
      </c>
      <c r="K23" s="3">
        <v>-0.28040367910066399</v>
      </c>
      <c r="L23" s="3">
        <v>-0.33822838345864698</v>
      </c>
    </row>
    <row r="24" spans="1:12" x14ac:dyDescent="0.25">
      <c r="A24" s="15"/>
    </row>
    <row r="25" spans="1:12" x14ac:dyDescent="0.25">
      <c r="A25" s="13" t="s">
        <v>34</v>
      </c>
    </row>
    <row r="26" spans="1:12" x14ac:dyDescent="0.25">
      <c r="A26" s="14" t="s">
        <v>35</v>
      </c>
    </row>
    <row r="27" spans="1:12" x14ac:dyDescent="0.25">
      <c r="A27" s="14" t="s">
        <v>36</v>
      </c>
    </row>
    <row r="28" spans="1:12" x14ac:dyDescent="0.25">
      <c r="A28" s="14" t="s">
        <v>37</v>
      </c>
    </row>
    <row r="29" spans="1:12" x14ac:dyDescent="0.25">
      <c r="A29" s="14" t="s">
        <v>38</v>
      </c>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134</v>
      </c>
    </row>
    <row r="2" spans="1:11" ht="15" x14ac:dyDescent="0.25">
      <c r="A2" s="12" t="s">
        <v>132</v>
      </c>
    </row>
    <row r="3" spans="1:11" ht="15" x14ac:dyDescent="0.25">
      <c r="A3" s="12" t="s">
        <v>50</v>
      </c>
    </row>
    <row r="4" spans="1:11" x14ac:dyDescent="0.25">
      <c r="A4" s="15"/>
    </row>
    <row r="5" spans="1:11" x14ac:dyDescent="0.25">
      <c r="A5" s="17" t="str">
        <f>HYPERLINK("#'Table of contents'!A22",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43</v>
      </c>
      <c r="B8" s="1">
        <v>1980</v>
      </c>
      <c r="C8" s="1">
        <v>1905</v>
      </c>
      <c r="D8" s="1">
        <v>1943</v>
      </c>
      <c r="E8" s="1">
        <v>1998</v>
      </c>
      <c r="F8" s="1">
        <v>1919</v>
      </c>
      <c r="G8" s="1">
        <v>1873</v>
      </c>
      <c r="H8" s="1">
        <v>1990</v>
      </c>
      <c r="I8" s="1">
        <v>1595</v>
      </c>
      <c r="J8" s="1">
        <v>1247</v>
      </c>
      <c r="K8" s="1">
        <v>1343</v>
      </c>
    </row>
    <row r="9" spans="1:11" x14ac:dyDescent="0.25">
      <c r="A9" s="16" t="s">
        <v>44</v>
      </c>
      <c r="B9" s="1">
        <v>275</v>
      </c>
      <c r="C9" s="1">
        <v>295</v>
      </c>
      <c r="D9" s="1">
        <v>288</v>
      </c>
      <c r="E9" s="1">
        <v>287</v>
      </c>
      <c r="F9" s="1">
        <v>274</v>
      </c>
      <c r="G9" s="1">
        <v>283</v>
      </c>
      <c r="H9" s="1">
        <v>307</v>
      </c>
      <c r="I9" s="1">
        <v>269</v>
      </c>
      <c r="J9" s="1">
        <v>268</v>
      </c>
      <c r="K9" s="1">
        <v>349</v>
      </c>
    </row>
    <row r="10" spans="1:11" x14ac:dyDescent="0.25">
      <c r="A10" s="16" t="s">
        <v>45</v>
      </c>
      <c r="B10" s="1">
        <v>297</v>
      </c>
      <c r="C10" s="1">
        <v>306</v>
      </c>
      <c r="D10" s="1">
        <v>303</v>
      </c>
      <c r="E10" s="1">
        <v>304</v>
      </c>
      <c r="F10" s="1">
        <v>303</v>
      </c>
      <c r="G10" s="1">
        <v>297</v>
      </c>
      <c r="H10" s="1">
        <v>315</v>
      </c>
      <c r="I10" s="1">
        <v>251</v>
      </c>
      <c r="J10" s="1">
        <v>217</v>
      </c>
      <c r="K10" s="1">
        <v>242</v>
      </c>
    </row>
    <row r="11" spans="1:11" x14ac:dyDescent="0.25">
      <c r="A11" s="16" t="s">
        <v>46</v>
      </c>
      <c r="B11" s="1">
        <v>5163</v>
      </c>
      <c r="C11" s="1">
        <v>5175</v>
      </c>
      <c r="D11" s="1">
        <v>5063</v>
      </c>
      <c r="E11" s="1">
        <v>5066</v>
      </c>
      <c r="F11" s="1">
        <v>4867</v>
      </c>
      <c r="G11" s="1">
        <v>4746</v>
      </c>
      <c r="H11" s="1">
        <v>4970</v>
      </c>
      <c r="I11" s="1">
        <v>4233</v>
      </c>
      <c r="J11" s="1">
        <v>3289</v>
      </c>
      <c r="K11" s="1">
        <v>3231</v>
      </c>
    </row>
    <row r="12" spans="1:11" x14ac:dyDescent="0.25">
      <c r="A12" s="16" t="s">
        <v>47</v>
      </c>
      <c r="B12" s="1">
        <v>352</v>
      </c>
      <c r="C12" s="1">
        <v>305</v>
      </c>
      <c r="D12" s="1">
        <v>254</v>
      </c>
      <c r="E12" s="1">
        <v>247</v>
      </c>
      <c r="F12" s="1">
        <v>266</v>
      </c>
      <c r="G12" s="1">
        <v>299</v>
      </c>
      <c r="H12" s="1">
        <v>349</v>
      </c>
      <c r="I12" s="1">
        <v>260</v>
      </c>
      <c r="J12" s="1">
        <v>207</v>
      </c>
      <c r="K12" s="1">
        <v>270</v>
      </c>
    </row>
    <row r="13" spans="1:11" x14ac:dyDescent="0.25">
      <c r="A13" s="16" t="s">
        <v>48</v>
      </c>
      <c r="B13" s="1">
        <v>445</v>
      </c>
      <c r="C13" s="1">
        <v>416</v>
      </c>
      <c r="D13" s="1">
        <v>410</v>
      </c>
      <c r="E13" s="1">
        <v>424</v>
      </c>
      <c r="F13" s="1">
        <v>384</v>
      </c>
      <c r="G13" s="1">
        <v>330</v>
      </c>
      <c r="H13" s="1">
        <v>258</v>
      </c>
      <c r="I13" s="1">
        <v>214</v>
      </c>
      <c r="J13" s="1">
        <v>189</v>
      </c>
      <c r="K13" s="1">
        <v>198</v>
      </c>
    </row>
    <row r="14" spans="1:11" x14ac:dyDescent="0.25">
      <c r="A14" s="10" t="s">
        <v>13</v>
      </c>
      <c r="B14" s="5">
        <v>8512</v>
      </c>
      <c r="C14" s="5">
        <v>8402</v>
      </c>
      <c r="D14" s="5">
        <v>8261</v>
      </c>
      <c r="E14" s="5">
        <v>8326</v>
      </c>
      <c r="F14" s="5">
        <v>8013</v>
      </c>
      <c r="G14" s="5">
        <v>7828</v>
      </c>
      <c r="H14" s="5">
        <v>8189</v>
      </c>
      <c r="I14" s="5">
        <v>6822</v>
      </c>
      <c r="J14" s="5">
        <v>5417</v>
      </c>
      <c r="K14" s="5">
        <v>5633</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43</v>
      </c>
      <c r="B19" s="2">
        <v>0.23261278195488699</v>
      </c>
      <c r="C19" s="2">
        <v>0.22673173054034801</v>
      </c>
      <c r="D19" s="2">
        <v>0.23520154944921901</v>
      </c>
      <c r="E19" s="2">
        <v>0.23997117463367801</v>
      </c>
      <c r="F19" s="2">
        <v>0.239485835517284</v>
      </c>
      <c r="G19" s="2">
        <v>0.23926928972917699</v>
      </c>
      <c r="H19" s="2">
        <v>0.243008914397362</v>
      </c>
      <c r="I19" s="2">
        <v>0.233802403987101</v>
      </c>
      <c r="J19" s="2">
        <v>0.23020121838656099</v>
      </c>
      <c r="K19" s="2">
        <v>0.238416474347595</v>
      </c>
    </row>
    <row r="20" spans="1:12" x14ac:dyDescent="0.25">
      <c r="A20" s="8" t="s">
        <v>44</v>
      </c>
      <c r="B20" s="2">
        <v>3.2307330827067701E-2</v>
      </c>
      <c r="C20" s="2">
        <v>3.5110687931444902E-2</v>
      </c>
      <c r="D20" s="2">
        <v>3.4862607432514202E-2</v>
      </c>
      <c r="E20" s="2">
        <v>3.4470333893826602E-2</v>
      </c>
      <c r="F20" s="2">
        <v>3.4194434044677403E-2</v>
      </c>
      <c r="G20" s="2">
        <v>3.6152273888605001E-2</v>
      </c>
      <c r="H20" s="2">
        <v>3.7489314934668498E-2</v>
      </c>
      <c r="I20" s="2">
        <v>3.9431251832307203E-2</v>
      </c>
      <c r="J20" s="2">
        <v>4.9473878530551997E-2</v>
      </c>
      <c r="K20" s="2">
        <v>6.19563287768507E-2</v>
      </c>
    </row>
    <row r="21" spans="1:12" x14ac:dyDescent="0.25">
      <c r="A21" s="8" t="s">
        <v>45</v>
      </c>
      <c r="B21" s="2">
        <v>3.4891917293233099E-2</v>
      </c>
      <c r="C21" s="2">
        <v>3.6419900023803901E-2</v>
      </c>
      <c r="D21" s="2">
        <v>3.6678368236290997E-2</v>
      </c>
      <c r="E21" s="2">
        <v>3.6512130674994002E-2</v>
      </c>
      <c r="F21" s="2">
        <v>3.7813552976413298E-2</v>
      </c>
      <c r="G21" s="2">
        <v>3.7940725600408801E-2</v>
      </c>
      <c r="H21" s="2">
        <v>3.8466235193552301E-2</v>
      </c>
      <c r="I21" s="2">
        <v>3.6792729404866602E-2</v>
      </c>
      <c r="J21" s="2">
        <v>4.0059073287797703E-2</v>
      </c>
      <c r="K21" s="2">
        <v>4.2961121959879299E-2</v>
      </c>
    </row>
    <row r="22" spans="1:12" x14ac:dyDescent="0.25">
      <c r="A22" s="8" t="s">
        <v>46</v>
      </c>
      <c r="B22" s="2">
        <v>0.60655545112781994</v>
      </c>
      <c r="C22" s="2">
        <v>0.61592477981433003</v>
      </c>
      <c r="D22" s="2">
        <v>0.61287979663478998</v>
      </c>
      <c r="E22" s="2">
        <v>0.60845544078789304</v>
      </c>
      <c r="F22" s="2">
        <v>0.607387994508923</v>
      </c>
      <c r="G22" s="2">
        <v>0.60628513030148201</v>
      </c>
      <c r="H22" s="2">
        <v>0.606911710831603</v>
      </c>
      <c r="I22" s="2">
        <v>0.62049252418645595</v>
      </c>
      <c r="J22" s="2">
        <v>0.60716263614546795</v>
      </c>
      <c r="K22" s="2">
        <v>0.57358423575359496</v>
      </c>
    </row>
    <row r="23" spans="1:12" x14ac:dyDescent="0.25">
      <c r="A23" s="8" t="s">
        <v>47</v>
      </c>
      <c r="B23" s="2">
        <v>4.13533834586466E-2</v>
      </c>
      <c r="C23" s="2">
        <v>3.63008807426803E-2</v>
      </c>
      <c r="D23" s="2">
        <v>3.0746882943953498E-2</v>
      </c>
      <c r="E23" s="2">
        <v>2.9666106173432599E-2</v>
      </c>
      <c r="F23" s="2">
        <v>3.3196056408336498E-2</v>
      </c>
      <c r="G23" s="2">
        <v>3.8196218702094997E-2</v>
      </c>
      <c r="H23" s="2">
        <v>4.2618146293808799E-2</v>
      </c>
      <c r="I23" s="2">
        <v>3.8111990618586902E-2</v>
      </c>
      <c r="J23" s="2">
        <v>3.8213033044120402E-2</v>
      </c>
      <c r="K23" s="2">
        <v>4.7931830285815699E-2</v>
      </c>
    </row>
    <row r="24" spans="1:12" x14ac:dyDescent="0.25">
      <c r="A24" s="8" t="s">
        <v>48</v>
      </c>
      <c r="B24" s="2">
        <v>5.2279135338345897E-2</v>
      </c>
      <c r="C24" s="2">
        <v>4.9512020947393501E-2</v>
      </c>
      <c r="D24" s="2">
        <v>4.9630795303232098E-2</v>
      </c>
      <c r="E24" s="2">
        <v>5.0924813836175802E-2</v>
      </c>
      <c r="F24" s="2">
        <v>4.7922126544365402E-2</v>
      </c>
      <c r="G24" s="2">
        <v>4.2156361778232003E-2</v>
      </c>
      <c r="H24" s="2">
        <v>3.15056783490048E-2</v>
      </c>
      <c r="I24" s="2">
        <v>3.1369099970683101E-2</v>
      </c>
      <c r="J24" s="2">
        <v>3.4890160605501201E-2</v>
      </c>
      <c r="K24" s="2">
        <v>3.5150008876264897E-2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43</v>
      </c>
      <c r="B29" s="2">
        <v>-3.7878787878787901E-2</v>
      </c>
      <c r="C29" s="2">
        <v>1.99475065616798E-2</v>
      </c>
      <c r="D29" s="2">
        <v>2.8306742151312399E-2</v>
      </c>
      <c r="E29" s="2">
        <v>-3.9539539539539502E-2</v>
      </c>
      <c r="F29" s="2">
        <v>-2.3970818134445002E-2</v>
      </c>
      <c r="G29" s="2">
        <v>6.24666310731447E-2</v>
      </c>
      <c r="H29" s="2">
        <v>-0.19849246231155801</v>
      </c>
      <c r="I29" s="2">
        <v>-0.218181818181818</v>
      </c>
      <c r="J29" s="2">
        <v>7.6984763432237396E-2</v>
      </c>
      <c r="K29" s="3">
        <v>-0.28296849973304899</v>
      </c>
      <c r="L29" s="3">
        <v>-0.32171717171717201</v>
      </c>
    </row>
    <row r="30" spans="1:12" x14ac:dyDescent="0.25">
      <c r="A30" s="8" t="s">
        <v>44</v>
      </c>
      <c r="B30" s="2">
        <v>7.2727272727272696E-2</v>
      </c>
      <c r="C30" s="2">
        <v>-2.3728813559322E-2</v>
      </c>
      <c r="D30" s="2">
        <v>-3.4722222222222199E-3</v>
      </c>
      <c r="E30" s="2">
        <v>-4.5296167247386797E-2</v>
      </c>
      <c r="F30" s="2">
        <v>3.2846715328467203E-2</v>
      </c>
      <c r="G30" s="2">
        <v>8.4805653710247397E-2</v>
      </c>
      <c r="H30" s="2">
        <v>-0.12377850162866399</v>
      </c>
      <c r="I30" s="2">
        <v>-3.7174721189591098E-3</v>
      </c>
      <c r="J30" s="2">
        <v>0.30223880597014902</v>
      </c>
      <c r="K30" s="3">
        <v>0.23321554770318001</v>
      </c>
      <c r="L30" s="3">
        <v>0.26909090909090899</v>
      </c>
    </row>
    <row r="31" spans="1:12" x14ac:dyDescent="0.25">
      <c r="A31" s="8" t="s">
        <v>45</v>
      </c>
      <c r="B31" s="2">
        <v>3.03030303030303E-2</v>
      </c>
      <c r="C31" s="2">
        <v>-9.8039215686274508E-3</v>
      </c>
      <c r="D31" s="2">
        <v>3.3003300330032999E-3</v>
      </c>
      <c r="E31" s="2">
        <v>-3.28947368421053E-3</v>
      </c>
      <c r="F31" s="2">
        <v>-1.9801980198019799E-2</v>
      </c>
      <c r="G31" s="2">
        <v>6.0606060606060601E-2</v>
      </c>
      <c r="H31" s="2">
        <v>-0.20317460317460301</v>
      </c>
      <c r="I31" s="2">
        <v>-0.135458167330677</v>
      </c>
      <c r="J31" s="2">
        <v>0.115207373271889</v>
      </c>
      <c r="K31" s="3">
        <v>-0.18518518518518501</v>
      </c>
      <c r="L31" s="3">
        <v>-0.18518518518518501</v>
      </c>
    </row>
    <row r="32" spans="1:12" x14ac:dyDescent="0.25">
      <c r="A32" s="8" t="s">
        <v>46</v>
      </c>
      <c r="B32" s="2">
        <v>2.32423009877978E-3</v>
      </c>
      <c r="C32" s="2">
        <v>-2.1642512077294701E-2</v>
      </c>
      <c r="D32" s="2">
        <v>5.9253407070906602E-4</v>
      </c>
      <c r="E32" s="2">
        <v>-3.9281484405842899E-2</v>
      </c>
      <c r="F32" s="2">
        <v>-2.4861310869118601E-2</v>
      </c>
      <c r="G32" s="2">
        <v>4.71976401179941E-2</v>
      </c>
      <c r="H32" s="2">
        <v>-0.14828973843058299</v>
      </c>
      <c r="I32" s="2">
        <v>-0.22300968580203201</v>
      </c>
      <c r="J32" s="2">
        <v>-1.7634539373669801E-2</v>
      </c>
      <c r="K32" s="3">
        <v>-0.31921618204803998</v>
      </c>
      <c r="L32" s="3">
        <v>-0.37420104590354403</v>
      </c>
    </row>
    <row r="33" spans="1:12" x14ac:dyDescent="0.25">
      <c r="A33" s="8" t="s">
        <v>47</v>
      </c>
      <c r="B33" s="2">
        <v>-0.13352272727272699</v>
      </c>
      <c r="C33" s="2">
        <v>-0.167213114754098</v>
      </c>
      <c r="D33" s="2">
        <v>-2.7559055118110201E-2</v>
      </c>
      <c r="E33" s="2">
        <v>7.69230769230769E-2</v>
      </c>
      <c r="F33" s="2">
        <v>0.12406015037594</v>
      </c>
      <c r="G33" s="2">
        <v>0.167224080267559</v>
      </c>
      <c r="H33" s="2">
        <v>-0.25501432664756402</v>
      </c>
      <c r="I33" s="2">
        <v>-0.20384615384615401</v>
      </c>
      <c r="J33" s="2">
        <v>0.30434782608695699</v>
      </c>
      <c r="K33" s="3">
        <v>-9.6989966555184007E-2</v>
      </c>
      <c r="L33" s="3">
        <v>-0.232954545454545</v>
      </c>
    </row>
    <row r="34" spans="1:12" x14ac:dyDescent="0.25">
      <c r="A34" s="8" t="s">
        <v>48</v>
      </c>
      <c r="B34" s="2">
        <v>-6.5168539325842698E-2</v>
      </c>
      <c r="C34" s="2">
        <v>-1.44230769230769E-2</v>
      </c>
      <c r="D34" s="2">
        <v>3.4146341463414602E-2</v>
      </c>
      <c r="E34" s="2">
        <v>-9.4339622641509399E-2</v>
      </c>
      <c r="F34" s="2">
        <v>-0.140625</v>
      </c>
      <c r="G34" s="2">
        <v>-0.218181818181818</v>
      </c>
      <c r="H34" s="2">
        <v>-0.170542635658915</v>
      </c>
      <c r="I34" s="2">
        <v>-0.116822429906542</v>
      </c>
      <c r="J34" s="2">
        <v>4.7619047619047603E-2</v>
      </c>
      <c r="K34" s="3">
        <v>-0.4</v>
      </c>
      <c r="L34" s="3">
        <v>-0.55505617977528099</v>
      </c>
    </row>
    <row r="35" spans="1:12" x14ac:dyDescent="0.25">
      <c r="A35" s="11" t="s">
        <v>13</v>
      </c>
      <c r="B35" s="3">
        <v>-1.29229323308271E-2</v>
      </c>
      <c r="C35" s="3">
        <v>-1.6781718638419402E-2</v>
      </c>
      <c r="D35" s="3">
        <v>7.8682968163660601E-3</v>
      </c>
      <c r="E35" s="3">
        <v>-3.7593081912082597E-2</v>
      </c>
      <c r="F35" s="3">
        <v>-2.30874828403844E-2</v>
      </c>
      <c r="G35" s="3">
        <v>4.6116504854368898E-2</v>
      </c>
      <c r="H35" s="3">
        <v>-0.16693124923678099</v>
      </c>
      <c r="I35" s="3">
        <v>-0.20595133391967199</v>
      </c>
      <c r="J35" s="3">
        <v>3.9874469263429899E-2</v>
      </c>
      <c r="K35" s="3">
        <v>-0.28040367910066399</v>
      </c>
      <c r="L35" s="3">
        <v>-0.33822838345864698</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38</v>
      </c>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135</v>
      </c>
    </row>
    <row r="2" spans="1:11" ht="15" x14ac:dyDescent="0.25">
      <c r="A2" s="12" t="s">
        <v>132</v>
      </c>
    </row>
    <row r="3" spans="1:11" ht="15" x14ac:dyDescent="0.25">
      <c r="A3" s="12" t="s">
        <v>55</v>
      </c>
    </row>
    <row r="4" spans="1:11" x14ac:dyDescent="0.25">
      <c r="A4" s="15"/>
    </row>
    <row r="5" spans="1:11" x14ac:dyDescent="0.25">
      <c r="A5" s="17" t="str">
        <f>HYPERLINK("#'Table of contents'!A23",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51</v>
      </c>
      <c r="B8" s="1">
        <v>7025</v>
      </c>
      <c r="C8" s="1">
        <v>7081</v>
      </c>
      <c r="D8" s="1">
        <v>6949</v>
      </c>
      <c r="E8" s="1">
        <v>7064</v>
      </c>
      <c r="F8" s="1">
        <v>6823</v>
      </c>
      <c r="G8" s="1">
        <v>6617</v>
      </c>
      <c r="H8" s="1">
        <v>6773</v>
      </c>
      <c r="I8" s="1">
        <v>5643</v>
      </c>
      <c r="J8" s="1">
        <v>4413</v>
      </c>
      <c r="K8" s="1">
        <v>4446</v>
      </c>
    </row>
    <row r="9" spans="1:11" x14ac:dyDescent="0.25">
      <c r="A9" s="16" t="s">
        <v>52</v>
      </c>
      <c r="B9" s="1">
        <v>394</v>
      </c>
      <c r="C9" s="1">
        <v>379</v>
      </c>
      <c r="D9" s="1">
        <v>404</v>
      </c>
      <c r="E9" s="1">
        <v>398</v>
      </c>
      <c r="F9" s="1">
        <v>349</v>
      </c>
      <c r="G9" s="1">
        <v>352</v>
      </c>
      <c r="H9" s="1">
        <v>392</v>
      </c>
      <c r="I9" s="1">
        <v>347</v>
      </c>
      <c r="J9" s="1">
        <v>287</v>
      </c>
      <c r="K9" s="1">
        <v>266</v>
      </c>
    </row>
    <row r="10" spans="1:11" x14ac:dyDescent="0.25">
      <c r="A10" s="16" t="s">
        <v>53</v>
      </c>
      <c r="B10" s="1">
        <v>1093</v>
      </c>
      <c r="C10" s="1">
        <v>942</v>
      </c>
      <c r="D10" s="1">
        <v>908</v>
      </c>
      <c r="E10" s="1">
        <v>864</v>
      </c>
      <c r="F10" s="1">
        <v>841</v>
      </c>
      <c r="G10" s="1">
        <v>859</v>
      </c>
      <c r="H10" s="1">
        <v>1024</v>
      </c>
      <c r="I10" s="1">
        <v>832</v>
      </c>
      <c r="J10" s="1">
        <v>717</v>
      </c>
      <c r="K10" s="1">
        <v>921</v>
      </c>
    </row>
    <row r="11" spans="1:11" x14ac:dyDescent="0.25">
      <c r="A11" s="10" t="s">
        <v>13</v>
      </c>
      <c r="B11" s="5">
        <v>8512</v>
      </c>
      <c r="C11" s="5">
        <v>8402</v>
      </c>
      <c r="D11" s="5">
        <v>8261</v>
      </c>
      <c r="E11" s="5">
        <v>8326</v>
      </c>
      <c r="F11" s="5">
        <v>8013</v>
      </c>
      <c r="G11" s="5">
        <v>7828</v>
      </c>
      <c r="H11" s="5">
        <v>8189</v>
      </c>
      <c r="I11" s="5">
        <v>6822</v>
      </c>
      <c r="J11" s="5">
        <v>5417</v>
      </c>
      <c r="K11" s="5">
        <v>5633</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51</v>
      </c>
      <c r="B16" s="2">
        <v>0.82530545112781994</v>
      </c>
      <c r="C16" s="2">
        <v>0.84277552963580105</v>
      </c>
      <c r="D16" s="2">
        <v>0.84118145502965702</v>
      </c>
      <c r="E16" s="2">
        <v>0.84842661542157105</v>
      </c>
      <c r="F16" s="2">
        <v>0.85149132659428395</v>
      </c>
      <c r="G16" s="2">
        <v>0.84529892692897302</v>
      </c>
      <c r="H16" s="2">
        <v>0.82708511417755504</v>
      </c>
      <c r="I16" s="2">
        <v>0.82717678100263803</v>
      </c>
      <c r="J16" s="2">
        <v>0.81465755953479801</v>
      </c>
      <c r="K16" s="2">
        <v>0.78927747203976595</v>
      </c>
    </row>
    <row r="17" spans="1:12" x14ac:dyDescent="0.25">
      <c r="A17" s="8" t="s">
        <v>52</v>
      </c>
      <c r="B17" s="2">
        <v>4.6287593984962398E-2</v>
      </c>
      <c r="C17" s="2">
        <v>4.5108307545822401E-2</v>
      </c>
      <c r="D17" s="2">
        <v>4.8904490981721303E-2</v>
      </c>
      <c r="E17" s="2">
        <v>4.7802065817919799E-2</v>
      </c>
      <c r="F17" s="2">
        <v>4.3554224385373798E-2</v>
      </c>
      <c r="G17" s="2">
        <v>4.4966785896780798E-2</v>
      </c>
      <c r="H17" s="2">
        <v>4.7869092685309603E-2</v>
      </c>
      <c r="I17" s="2">
        <v>5.0864849017883303E-2</v>
      </c>
      <c r="J17" s="2">
        <v>5.2981354993538898E-2</v>
      </c>
      <c r="K17" s="2">
        <v>4.7221729096396201E-2</v>
      </c>
    </row>
    <row r="18" spans="1:12" x14ac:dyDescent="0.25">
      <c r="A18" s="8" t="s">
        <v>53</v>
      </c>
      <c r="B18" s="2">
        <v>0.12840695488721801</v>
      </c>
      <c r="C18" s="2">
        <v>0.112116162818377</v>
      </c>
      <c r="D18" s="2">
        <v>0.109914053988621</v>
      </c>
      <c r="E18" s="2">
        <v>0.103771318760509</v>
      </c>
      <c r="F18" s="2">
        <v>0.104954449020342</v>
      </c>
      <c r="G18" s="2">
        <v>0.10973428717424601</v>
      </c>
      <c r="H18" s="2">
        <v>0.12504579313713499</v>
      </c>
      <c r="I18" s="2">
        <v>0.121958369979478</v>
      </c>
      <c r="J18" s="2">
        <v>0.132361085471663</v>
      </c>
      <c r="K18" s="2">
        <v>0.163500798863838</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51</v>
      </c>
      <c r="B23" s="2">
        <v>7.9715302491103202E-3</v>
      </c>
      <c r="C23" s="2">
        <v>-1.8641434825589599E-2</v>
      </c>
      <c r="D23" s="2">
        <v>1.6549143761692298E-2</v>
      </c>
      <c r="E23" s="2">
        <v>-3.4116647791619499E-2</v>
      </c>
      <c r="F23" s="2">
        <v>-3.0191997654990501E-2</v>
      </c>
      <c r="G23" s="2">
        <v>2.35756385068762E-2</v>
      </c>
      <c r="H23" s="2">
        <v>-0.166838919238151</v>
      </c>
      <c r="I23" s="2">
        <v>-0.21796916533758601</v>
      </c>
      <c r="J23" s="2">
        <v>7.4779061862678504E-3</v>
      </c>
      <c r="K23" s="3">
        <v>-0.328094302554027</v>
      </c>
      <c r="L23" s="3">
        <v>-0.36711743772242</v>
      </c>
    </row>
    <row r="24" spans="1:12" x14ac:dyDescent="0.25">
      <c r="A24" s="8" t="s">
        <v>52</v>
      </c>
      <c r="B24" s="2">
        <v>-3.8071065989847698E-2</v>
      </c>
      <c r="C24" s="2">
        <v>6.5963060686015804E-2</v>
      </c>
      <c r="D24" s="2">
        <v>-1.4851485148514899E-2</v>
      </c>
      <c r="E24" s="2">
        <v>-0.12311557788944701</v>
      </c>
      <c r="F24" s="2">
        <v>8.5959885386819503E-3</v>
      </c>
      <c r="G24" s="2">
        <v>0.11363636363636399</v>
      </c>
      <c r="H24" s="2">
        <v>-0.114795918367347</v>
      </c>
      <c r="I24" s="2">
        <v>-0.172910662824208</v>
      </c>
      <c r="J24" s="2">
        <v>-7.3170731707317097E-2</v>
      </c>
      <c r="K24" s="3">
        <v>-0.24431818181818199</v>
      </c>
      <c r="L24" s="3">
        <v>-0.32487309644669998</v>
      </c>
    </row>
    <row r="25" spans="1:12" x14ac:dyDescent="0.25">
      <c r="A25" s="8" t="s">
        <v>53</v>
      </c>
      <c r="B25" s="2">
        <v>-0.13815187557182099</v>
      </c>
      <c r="C25" s="2">
        <v>-3.6093418259023402E-2</v>
      </c>
      <c r="D25" s="2">
        <v>-4.8458149779735699E-2</v>
      </c>
      <c r="E25" s="2">
        <v>-2.6620370370370398E-2</v>
      </c>
      <c r="F25" s="2">
        <v>2.1403091557669399E-2</v>
      </c>
      <c r="G25" s="2">
        <v>0.19208381839348099</v>
      </c>
      <c r="H25" s="2">
        <v>-0.1875</v>
      </c>
      <c r="I25" s="2">
        <v>-0.13822115384615399</v>
      </c>
      <c r="J25" s="2">
        <v>0.28451882845188298</v>
      </c>
      <c r="K25" s="3">
        <v>7.2176949941792801E-2</v>
      </c>
      <c r="L25" s="3">
        <v>-0.15736505032022</v>
      </c>
    </row>
    <row r="26" spans="1:12" x14ac:dyDescent="0.25">
      <c r="A26" s="11" t="s">
        <v>13</v>
      </c>
      <c r="B26" s="3">
        <v>-1.29229323308271E-2</v>
      </c>
      <c r="C26" s="3">
        <v>-1.6781718638419402E-2</v>
      </c>
      <c r="D26" s="3">
        <v>7.8682968163660601E-3</v>
      </c>
      <c r="E26" s="3">
        <v>-3.7593081912082597E-2</v>
      </c>
      <c r="F26" s="3">
        <v>-2.30874828403844E-2</v>
      </c>
      <c r="G26" s="3">
        <v>4.6116504854368898E-2</v>
      </c>
      <c r="H26" s="3">
        <v>-0.16693124923678099</v>
      </c>
      <c r="I26" s="3">
        <v>-0.20595133391967199</v>
      </c>
      <c r="J26" s="3">
        <v>3.9874469263429899E-2</v>
      </c>
      <c r="K26" s="3">
        <v>-0.28040367910066399</v>
      </c>
      <c r="L26" s="3">
        <v>-0.33822838345864698</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136</v>
      </c>
    </row>
    <row r="2" spans="1:11" ht="15" x14ac:dyDescent="0.25">
      <c r="A2" s="12" t="s">
        <v>132</v>
      </c>
    </row>
    <row r="3" spans="1:11" ht="15" x14ac:dyDescent="0.25">
      <c r="A3" s="12" t="s">
        <v>42</v>
      </c>
    </row>
    <row r="4" spans="1:11" ht="15" x14ac:dyDescent="0.25">
      <c r="A4" s="12" t="s">
        <v>27</v>
      </c>
    </row>
    <row r="5" spans="1:11" x14ac:dyDescent="0.25">
      <c r="A5" s="17" t="str">
        <f>HYPERLINK("#'Table of contents'!A24",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56</v>
      </c>
      <c r="B8" s="1">
        <v>2555</v>
      </c>
      <c r="C8" s="1">
        <v>2639</v>
      </c>
      <c r="D8" s="1">
        <v>2682</v>
      </c>
      <c r="E8" s="1">
        <v>2718</v>
      </c>
      <c r="F8" s="1">
        <v>2591</v>
      </c>
      <c r="G8" s="1">
        <v>2493</v>
      </c>
      <c r="H8" s="1">
        <v>2550</v>
      </c>
      <c r="I8" s="1">
        <v>2000</v>
      </c>
      <c r="J8" s="1">
        <v>1553</v>
      </c>
      <c r="K8" s="1">
        <v>1540</v>
      </c>
    </row>
    <row r="9" spans="1:11" x14ac:dyDescent="0.25">
      <c r="A9" s="16" t="s">
        <v>57</v>
      </c>
      <c r="B9" s="1">
        <v>1275</v>
      </c>
      <c r="C9" s="1">
        <v>1145</v>
      </c>
      <c r="D9" s="1">
        <v>1100</v>
      </c>
      <c r="E9" s="1">
        <v>1105</v>
      </c>
      <c r="F9" s="1">
        <v>1106</v>
      </c>
      <c r="G9" s="1">
        <v>1159</v>
      </c>
      <c r="H9" s="1">
        <v>1381</v>
      </c>
      <c r="I9" s="1">
        <v>1286</v>
      </c>
      <c r="J9" s="1">
        <v>1117</v>
      </c>
      <c r="K9" s="1">
        <v>1181</v>
      </c>
    </row>
    <row r="10" spans="1:11" x14ac:dyDescent="0.25">
      <c r="A10" s="16" t="s">
        <v>58</v>
      </c>
      <c r="B10" s="1">
        <v>159</v>
      </c>
      <c r="C10" s="1">
        <v>147</v>
      </c>
      <c r="D10" s="1">
        <v>135</v>
      </c>
      <c r="E10" s="1">
        <v>135</v>
      </c>
      <c r="F10" s="1">
        <v>108</v>
      </c>
      <c r="G10" s="1">
        <v>89</v>
      </c>
      <c r="H10" s="1">
        <v>86</v>
      </c>
      <c r="I10" s="1">
        <v>69</v>
      </c>
      <c r="J10" s="1">
        <v>64</v>
      </c>
      <c r="K10" s="1">
        <v>71</v>
      </c>
    </row>
    <row r="11" spans="1:11" x14ac:dyDescent="0.25">
      <c r="A11" s="16" t="s">
        <v>59</v>
      </c>
      <c r="B11" s="1">
        <v>3004</v>
      </c>
      <c r="C11" s="1">
        <v>3011</v>
      </c>
      <c r="D11" s="1">
        <v>2910</v>
      </c>
      <c r="E11" s="1">
        <v>2896</v>
      </c>
      <c r="F11" s="1">
        <v>2722</v>
      </c>
      <c r="G11" s="1">
        <v>2609</v>
      </c>
      <c r="H11" s="1">
        <v>2613</v>
      </c>
      <c r="I11" s="1">
        <v>2009</v>
      </c>
      <c r="J11" s="1">
        <v>1415</v>
      </c>
      <c r="K11" s="1">
        <v>1479</v>
      </c>
    </row>
    <row r="12" spans="1:11" x14ac:dyDescent="0.25">
      <c r="A12" s="16" t="s">
        <v>60</v>
      </c>
      <c r="B12" s="1">
        <v>1334</v>
      </c>
      <c r="C12" s="1">
        <v>1286</v>
      </c>
      <c r="D12" s="1">
        <v>1265</v>
      </c>
      <c r="E12" s="1">
        <v>1295</v>
      </c>
      <c r="F12" s="1">
        <v>1336</v>
      </c>
      <c r="G12" s="1">
        <v>1338</v>
      </c>
      <c r="H12" s="1">
        <v>1428</v>
      </c>
      <c r="I12" s="1">
        <v>1332</v>
      </c>
      <c r="J12" s="1">
        <v>1158</v>
      </c>
      <c r="K12" s="1">
        <v>1250</v>
      </c>
    </row>
    <row r="13" spans="1:11" x14ac:dyDescent="0.25">
      <c r="A13" s="16" t="s">
        <v>61</v>
      </c>
      <c r="B13" s="1">
        <v>185</v>
      </c>
      <c r="C13" s="1">
        <v>174</v>
      </c>
      <c r="D13" s="1">
        <v>169</v>
      </c>
      <c r="E13" s="1">
        <v>177</v>
      </c>
      <c r="F13" s="1">
        <v>150</v>
      </c>
      <c r="G13" s="1">
        <v>140</v>
      </c>
      <c r="H13" s="1">
        <v>131</v>
      </c>
      <c r="I13" s="1">
        <v>126</v>
      </c>
      <c r="J13" s="1">
        <v>110</v>
      </c>
      <c r="K13" s="1">
        <v>112</v>
      </c>
    </row>
    <row r="14" spans="1:11" x14ac:dyDescent="0.25">
      <c r="A14" s="10" t="s">
        <v>13</v>
      </c>
      <c r="B14" s="5">
        <v>8512</v>
      </c>
      <c r="C14" s="5">
        <v>8402</v>
      </c>
      <c r="D14" s="5">
        <v>8261</v>
      </c>
      <c r="E14" s="5">
        <v>8326</v>
      </c>
      <c r="F14" s="5">
        <v>8013</v>
      </c>
      <c r="G14" s="5">
        <v>7828</v>
      </c>
      <c r="H14" s="5">
        <v>8189</v>
      </c>
      <c r="I14" s="5">
        <v>6822</v>
      </c>
      <c r="J14" s="5">
        <v>5417</v>
      </c>
      <c r="K14" s="5">
        <v>5633</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56</v>
      </c>
      <c r="B19" s="2">
        <v>0.64051140636751103</v>
      </c>
      <c r="C19" s="2">
        <v>0.67133045026710803</v>
      </c>
      <c r="D19" s="2">
        <v>0.68470768445238706</v>
      </c>
      <c r="E19" s="2">
        <v>0.68671045982819601</v>
      </c>
      <c r="F19" s="2">
        <v>0.68094612352168205</v>
      </c>
      <c r="G19" s="2">
        <v>0.66639935846030496</v>
      </c>
      <c r="H19" s="2">
        <v>0.63480209111277097</v>
      </c>
      <c r="I19" s="2">
        <v>0.59612518628912103</v>
      </c>
      <c r="J19" s="2">
        <v>0.56803218727139704</v>
      </c>
      <c r="K19" s="2">
        <v>0.55157593123209203</v>
      </c>
    </row>
    <row r="20" spans="1:12" x14ac:dyDescent="0.25">
      <c r="A20" s="8" t="s">
        <v>57</v>
      </c>
      <c r="B20" s="2">
        <v>0.31962897969415899</v>
      </c>
      <c r="C20" s="2">
        <v>0.29127448486390201</v>
      </c>
      <c r="D20" s="2">
        <v>0.28082716364564703</v>
      </c>
      <c r="E20" s="2">
        <v>0.27918140474987402</v>
      </c>
      <c r="F20" s="2">
        <v>0.29067017082785801</v>
      </c>
      <c r="G20" s="2">
        <v>0.30981021117348301</v>
      </c>
      <c r="H20" s="2">
        <v>0.34378889718695499</v>
      </c>
      <c r="I20" s="2">
        <v>0.383308494783905</v>
      </c>
      <c r="J20" s="2">
        <v>0.40855888807607899</v>
      </c>
      <c r="K20" s="2">
        <v>0.42299426934097401</v>
      </c>
    </row>
    <row r="21" spans="1:12" x14ac:dyDescent="0.25">
      <c r="A21" s="8" t="s">
        <v>58</v>
      </c>
      <c r="B21" s="2">
        <v>3.9859613938330402E-2</v>
      </c>
      <c r="C21" s="2">
        <v>3.7395064868990101E-2</v>
      </c>
      <c r="D21" s="2">
        <v>3.44651519019658E-2</v>
      </c>
      <c r="E21" s="2">
        <v>3.4108135421930301E-2</v>
      </c>
      <c r="F21" s="2">
        <v>2.83837056504599E-2</v>
      </c>
      <c r="G21" s="2">
        <v>2.3790430366212201E-2</v>
      </c>
      <c r="H21" s="2">
        <v>2.1409011700273799E-2</v>
      </c>
      <c r="I21" s="2">
        <v>2.0566318926974698E-2</v>
      </c>
      <c r="J21" s="2">
        <v>2.34089246525238E-2</v>
      </c>
      <c r="K21" s="2">
        <v>2.5429799426934099E-2</v>
      </c>
    </row>
    <row r="22" spans="1:12" x14ac:dyDescent="0.25">
      <c r="A22" s="8" t="s">
        <v>59</v>
      </c>
      <c r="B22" s="2">
        <v>0.66416095511828399</v>
      </c>
      <c r="C22" s="2">
        <v>0.67345112950122998</v>
      </c>
      <c r="D22" s="2">
        <v>0.66988950276243098</v>
      </c>
      <c r="E22" s="2">
        <v>0.66300366300366298</v>
      </c>
      <c r="F22" s="2">
        <v>0.64686311787072204</v>
      </c>
      <c r="G22" s="2">
        <v>0.63836554930266698</v>
      </c>
      <c r="H22" s="2">
        <v>0.62631831255992299</v>
      </c>
      <c r="I22" s="2">
        <v>0.57946351312373801</v>
      </c>
      <c r="J22" s="2">
        <v>0.52739470741706995</v>
      </c>
      <c r="K22" s="2">
        <v>0.52059134107708505</v>
      </c>
    </row>
    <row r="23" spans="1:12" x14ac:dyDescent="0.25">
      <c r="A23" s="8" t="s">
        <v>60</v>
      </c>
      <c r="B23" s="2">
        <v>0.29493698872429802</v>
      </c>
      <c r="C23" s="2">
        <v>0.28763140237083401</v>
      </c>
      <c r="D23" s="2">
        <v>0.29120626151012902</v>
      </c>
      <c r="E23" s="2">
        <v>0.29647435897435898</v>
      </c>
      <c r="F23" s="2">
        <v>0.317490494296578</v>
      </c>
      <c r="G23" s="2">
        <v>0.32737949596280902</v>
      </c>
      <c r="H23" s="2">
        <v>0.34228187919463099</v>
      </c>
      <c r="I23" s="2">
        <v>0.38419382751658498</v>
      </c>
      <c r="J23" s="2">
        <v>0.43160641073425299</v>
      </c>
      <c r="K23" s="2">
        <v>0.43998592045054602</v>
      </c>
    </row>
    <row r="24" spans="1:12" x14ac:dyDescent="0.25">
      <c r="A24" s="8" t="s">
        <v>61</v>
      </c>
      <c r="B24" s="2">
        <v>4.0902056157417599E-2</v>
      </c>
      <c r="C24" s="2">
        <v>3.8917468127935603E-2</v>
      </c>
      <c r="D24" s="2">
        <v>3.8904235727440097E-2</v>
      </c>
      <c r="E24" s="2">
        <v>4.0521978021978003E-2</v>
      </c>
      <c r="F24" s="2">
        <v>3.5646387832699598E-2</v>
      </c>
      <c r="G24" s="2">
        <v>3.4254954734524098E-2</v>
      </c>
      <c r="H24" s="2">
        <v>3.1399808245445797E-2</v>
      </c>
      <c r="I24" s="2">
        <v>3.6342659359677003E-2</v>
      </c>
      <c r="J24" s="2">
        <v>4.09988818486769E-2</v>
      </c>
      <c r="K24" s="2">
        <v>3.94227384723689E-2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56</v>
      </c>
      <c r="B29" s="2">
        <v>3.2876712328767099E-2</v>
      </c>
      <c r="C29" s="2">
        <v>1.6294050776809399E-2</v>
      </c>
      <c r="D29" s="2">
        <v>1.34228187919463E-2</v>
      </c>
      <c r="E29" s="2">
        <v>-4.6725533480500403E-2</v>
      </c>
      <c r="F29" s="2">
        <v>-3.7823234272481701E-2</v>
      </c>
      <c r="G29" s="2">
        <v>2.2864019253910999E-2</v>
      </c>
      <c r="H29" s="2">
        <v>-0.21568627450980399</v>
      </c>
      <c r="I29" s="2">
        <v>-0.2235</v>
      </c>
      <c r="J29" s="2">
        <v>-8.3708950418544693E-3</v>
      </c>
      <c r="K29" s="3">
        <v>-0.38227035699959899</v>
      </c>
      <c r="L29" s="3">
        <v>-0.397260273972603</v>
      </c>
    </row>
    <row r="30" spans="1:12" x14ac:dyDescent="0.25">
      <c r="A30" s="8" t="s">
        <v>57</v>
      </c>
      <c r="B30" s="2">
        <v>-0.101960784313725</v>
      </c>
      <c r="C30" s="2">
        <v>-3.9301310043668103E-2</v>
      </c>
      <c r="D30" s="2">
        <v>4.5454545454545496E-3</v>
      </c>
      <c r="E30" s="2">
        <v>9.0497737556561101E-4</v>
      </c>
      <c r="F30" s="2">
        <v>4.7920433996383398E-2</v>
      </c>
      <c r="G30" s="2">
        <v>0.191544434857636</v>
      </c>
      <c r="H30" s="2">
        <v>-6.8790731354091195E-2</v>
      </c>
      <c r="I30" s="2">
        <v>-0.13141524105754299</v>
      </c>
      <c r="J30" s="2">
        <v>5.7296329453894401E-2</v>
      </c>
      <c r="K30" s="3">
        <v>1.8981880931837801E-2</v>
      </c>
      <c r="L30" s="3">
        <v>-7.3725490196078394E-2</v>
      </c>
    </row>
    <row r="31" spans="1:12" x14ac:dyDescent="0.25">
      <c r="A31" s="8" t="s">
        <v>58</v>
      </c>
      <c r="B31" s="2">
        <v>-7.5471698113207503E-2</v>
      </c>
      <c r="C31" s="2">
        <v>-8.1632653061224497E-2</v>
      </c>
      <c r="D31" s="2">
        <v>0</v>
      </c>
      <c r="E31" s="2">
        <v>-0.2</v>
      </c>
      <c r="F31" s="2">
        <v>-0.17592592592592601</v>
      </c>
      <c r="G31" s="2">
        <v>-3.3707865168539297E-2</v>
      </c>
      <c r="H31" s="2">
        <v>-0.19767441860465099</v>
      </c>
      <c r="I31" s="2">
        <v>-7.2463768115942004E-2</v>
      </c>
      <c r="J31" s="2">
        <v>0.109375</v>
      </c>
      <c r="K31" s="3">
        <v>-0.202247191011236</v>
      </c>
      <c r="L31" s="3">
        <v>-0.553459119496855</v>
      </c>
    </row>
    <row r="32" spans="1:12" x14ac:dyDescent="0.25">
      <c r="A32" s="8" t="s">
        <v>59</v>
      </c>
      <c r="B32" s="2">
        <v>2.3302263648468701E-3</v>
      </c>
      <c r="C32" s="2">
        <v>-3.3543673198272998E-2</v>
      </c>
      <c r="D32" s="2">
        <v>-4.8109965635738799E-3</v>
      </c>
      <c r="E32" s="2">
        <v>-6.0082872928176802E-2</v>
      </c>
      <c r="F32" s="2">
        <v>-4.1513592946362997E-2</v>
      </c>
      <c r="G32" s="2">
        <v>1.5331544653123801E-3</v>
      </c>
      <c r="H32" s="2">
        <v>-0.23115193264447001</v>
      </c>
      <c r="I32" s="2">
        <v>-0.29566948730711801</v>
      </c>
      <c r="J32" s="2">
        <v>4.5229681978798598E-2</v>
      </c>
      <c r="K32" s="3">
        <v>-0.43311613645074698</v>
      </c>
      <c r="L32" s="3">
        <v>-0.50765645805592496</v>
      </c>
    </row>
    <row r="33" spans="1:12" x14ac:dyDescent="0.25">
      <c r="A33" s="8" t="s">
        <v>60</v>
      </c>
      <c r="B33" s="2">
        <v>-3.5982008995502197E-2</v>
      </c>
      <c r="C33" s="2">
        <v>-1.63297045101089E-2</v>
      </c>
      <c r="D33" s="2">
        <v>2.3715415019762799E-2</v>
      </c>
      <c r="E33" s="2">
        <v>3.16602316602317E-2</v>
      </c>
      <c r="F33" s="2">
        <v>1.49700598802395E-3</v>
      </c>
      <c r="G33" s="2">
        <v>6.7264573991031404E-2</v>
      </c>
      <c r="H33" s="2">
        <v>-6.7226890756302504E-2</v>
      </c>
      <c r="I33" s="2">
        <v>-0.13063063063063099</v>
      </c>
      <c r="J33" s="2">
        <v>7.9447322970639001E-2</v>
      </c>
      <c r="K33" s="3">
        <v>-6.57698056801196E-2</v>
      </c>
      <c r="L33" s="3">
        <v>-6.2968515742128903E-2</v>
      </c>
    </row>
    <row r="34" spans="1:12" x14ac:dyDescent="0.25">
      <c r="A34" s="8" t="s">
        <v>61</v>
      </c>
      <c r="B34" s="2">
        <v>-5.9459459459459497E-2</v>
      </c>
      <c r="C34" s="2">
        <v>-2.8735632183908E-2</v>
      </c>
      <c r="D34" s="2">
        <v>4.7337278106508902E-2</v>
      </c>
      <c r="E34" s="2">
        <v>-0.152542372881356</v>
      </c>
      <c r="F34" s="2">
        <v>-6.6666666666666693E-2</v>
      </c>
      <c r="G34" s="2">
        <v>-6.4285714285714293E-2</v>
      </c>
      <c r="H34" s="2">
        <v>-3.8167938931297697E-2</v>
      </c>
      <c r="I34" s="2">
        <v>-0.126984126984127</v>
      </c>
      <c r="J34" s="2">
        <v>1.8181818181818198E-2</v>
      </c>
      <c r="K34" s="3">
        <v>-0.2</v>
      </c>
      <c r="L34" s="3">
        <v>-0.39459459459459501</v>
      </c>
    </row>
    <row r="35" spans="1:12" x14ac:dyDescent="0.25">
      <c r="A35" s="11" t="s">
        <v>13</v>
      </c>
      <c r="B35" s="3">
        <v>-1.29229323308271E-2</v>
      </c>
      <c r="C35" s="3">
        <v>-1.6781718638419402E-2</v>
      </c>
      <c r="D35" s="3">
        <v>7.8682968163660601E-3</v>
      </c>
      <c r="E35" s="3">
        <v>-3.7593081912082597E-2</v>
      </c>
      <c r="F35" s="3">
        <v>-2.30874828403844E-2</v>
      </c>
      <c r="G35" s="3">
        <v>4.6116504854368898E-2</v>
      </c>
      <c r="H35" s="3">
        <v>-0.16693124923678099</v>
      </c>
      <c r="I35" s="3">
        <v>-0.20595133391967199</v>
      </c>
      <c r="J35" s="3">
        <v>3.9874469263429899E-2</v>
      </c>
      <c r="K35" s="3">
        <v>-0.28040367910066399</v>
      </c>
      <c r="L35" s="3">
        <v>-0.33822838345864698</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63</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137</v>
      </c>
    </row>
    <row r="2" spans="1:11" ht="15" x14ac:dyDescent="0.25">
      <c r="A2" s="12" t="s">
        <v>132</v>
      </c>
    </row>
    <row r="3" spans="1:11" ht="15" x14ac:dyDescent="0.25">
      <c r="A3" s="12" t="s">
        <v>42</v>
      </c>
    </row>
    <row r="4" spans="1:11" ht="15" x14ac:dyDescent="0.25">
      <c r="A4" s="12" t="s">
        <v>55</v>
      </c>
    </row>
    <row r="5" spans="1:11" x14ac:dyDescent="0.25">
      <c r="A5" s="17" t="str">
        <f>HYPERLINK("#'Table of contents'!A25",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64</v>
      </c>
      <c r="B8" s="1">
        <v>3294</v>
      </c>
      <c r="C8" s="1">
        <v>3318</v>
      </c>
      <c r="D8" s="1">
        <v>3275</v>
      </c>
      <c r="E8" s="1">
        <v>3348</v>
      </c>
      <c r="F8" s="1">
        <v>3254</v>
      </c>
      <c r="G8" s="1">
        <v>3162</v>
      </c>
      <c r="H8" s="1">
        <v>3288</v>
      </c>
      <c r="I8" s="1">
        <v>2776</v>
      </c>
      <c r="J8" s="1">
        <v>2255</v>
      </c>
      <c r="K8" s="1">
        <v>2240</v>
      </c>
    </row>
    <row r="9" spans="1:11" x14ac:dyDescent="0.25">
      <c r="A9" s="16" t="s">
        <v>65</v>
      </c>
      <c r="B9" s="1">
        <v>188</v>
      </c>
      <c r="C9" s="1">
        <v>190</v>
      </c>
      <c r="D9" s="1">
        <v>208</v>
      </c>
      <c r="E9" s="1">
        <v>197</v>
      </c>
      <c r="F9" s="1">
        <v>162</v>
      </c>
      <c r="G9" s="1">
        <v>169</v>
      </c>
      <c r="H9" s="1">
        <v>197</v>
      </c>
      <c r="I9" s="1">
        <v>161</v>
      </c>
      <c r="J9" s="1">
        <v>131</v>
      </c>
      <c r="K9" s="1">
        <v>116</v>
      </c>
    </row>
    <row r="10" spans="1:11" x14ac:dyDescent="0.25">
      <c r="A10" s="16" t="s">
        <v>66</v>
      </c>
      <c r="B10" s="1">
        <v>507</v>
      </c>
      <c r="C10" s="1">
        <v>423</v>
      </c>
      <c r="D10" s="1">
        <v>434</v>
      </c>
      <c r="E10" s="1">
        <v>413</v>
      </c>
      <c r="F10" s="1">
        <v>389</v>
      </c>
      <c r="G10" s="1">
        <v>410</v>
      </c>
      <c r="H10" s="1">
        <v>532</v>
      </c>
      <c r="I10" s="1">
        <v>418</v>
      </c>
      <c r="J10" s="1">
        <v>348</v>
      </c>
      <c r="K10" s="1">
        <v>436</v>
      </c>
    </row>
    <row r="11" spans="1:11" x14ac:dyDescent="0.25">
      <c r="A11" s="16" t="s">
        <v>67</v>
      </c>
      <c r="B11" s="1">
        <v>3731</v>
      </c>
      <c r="C11" s="1">
        <v>3763</v>
      </c>
      <c r="D11" s="1">
        <v>3674</v>
      </c>
      <c r="E11" s="1">
        <v>3716</v>
      </c>
      <c r="F11" s="1">
        <v>3569</v>
      </c>
      <c r="G11" s="1">
        <v>3455</v>
      </c>
      <c r="H11" s="1">
        <v>3485</v>
      </c>
      <c r="I11" s="1">
        <v>2867</v>
      </c>
      <c r="J11" s="1">
        <v>2158</v>
      </c>
      <c r="K11" s="1">
        <v>2206</v>
      </c>
    </row>
    <row r="12" spans="1:11" x14ac:dyDescent="0.25">
      <c r="A12" s="16" t="s">
        <v>68</v>
      </c>
      <c r="B12" s="1">
        <v>206</v>
      </c>
      <c r="C12" s="1">
        <v>189</v>
      </c>
      <c r="D12" s="1">
        <v>196</v>
      </c>
      <c r="E12" s="1">
        <v>201</v>
      </c>
      <c r="F12" s="1">
        <v>187</v>
      </c>
      <c r="G12" s="1">
        <v>183</v>
      </c>
      <c r="H12" s="1">
        <v>195</v>
      </c>
      <c r="I12" s="1">
        <v>186</v>
      </c>
      <c r="J12" s="1">
        <v>156</v>
      </c>
      <c r="K12" s="1">
        <v>150</v>
      </c>
    </row>
    <row r="13" spans="1:11" x14ac:dyDescent="0.25">
      <c r="A13" s="16" t="s">
        <v>69</v>
      </c>
      <c r="B13" s="1">
        <v>586</v>
      </c>
      <c r="C13" s="1">
        <v>519</v>
      </c>
      <c r="D13" s="1">
        <v>474</v>
      </c>
      <c r="E13" s="1">
        <v>451</v>
      </c>
      <c r="F13" s="1">
        <v>452</v>
      </c>
      <c r="G13" s="1">
        <v>449</v>
      </c>
      <c r="H13" s="1">
        <v>492</v>
      </c>
      <c r="I13" s="1">
        <v>414</v>
      </c>
      <c r="J13" s="1">
        <v>369</v>
      </c>
      <c r="K13" s="1">
        <v>485</v>
      </c>
    </row>
    <row r="14" spans="1:11" x14ac:dyDescent="0.25">
      <c r="A14" s="10" t="s">
        <v>13</v>
      </c>
      <c r="B14" s="5">
        <v>8512</v>
      </c>
      <c r="C14" s="5">
        <v>8402</v>
      </c>
      <c r="D14" s="5">
        <v>8261</v>
      </c>
      <c r="E14" s="5">
        <v>8326</v>
      </c>
      <c r="F14" s="5">
        <v>8013</v>
      </c>
      <c r="G14" s="5">
        <v>7828</v>
      </c>
      <c r="H14" s="5">
        <v>8189</v>
      </c>
      <c r="I14" s="5">
        <v>6822</v>
      </c>
      <c r="J14" s="5">
        <v>5417</v>
      </c>
      <c r="K14" s="5">
        <v>5633</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64</v>
      </c>
      <c r="B19" s="2">
        <v>0.82577086989220405</v>
      </c>
      <c r="C19" s="2">
        <v>0.84406003561434795</v>
      </c>
      <c r="D19" s="2">
        <v>0.83609905539953999</v>
      </c>
      <c r="E19" s="2">
        <v>0.84588175846387104</v>
      </c>
      <c r="F19" s="2">
        <v>0.85519053876478301</v>
      </c>
      <c r="G19" s="2">
        <v>0.84522854851643903</v>
      </c>
      <c r="H19" s="2">
        <v>0.81852128454070205</v>
      </c>
      <c r="I19" s="2">
        <v>0.8274217585693</v>
      </c>
      <c r="J19" s="2">
        <v>0.82479882955376704</v>
      </c>
      <c r="K19" s="2">
        <v>0.80229226361031503</v>
      </c>
    </row>
    <row r="20" spans="1:12" x14ac:dyDescent="0.25">
      <c r="A20" s="8" t="s">
        <v>65</v>
      </c>
      <c r="B20" s="2">
        <v>4.7129606417648497E-2</v>
      </c>
      <c r="C20" s="2">
        <v>4.8333757313660602E-2</v>
      </c>
      <c r="D20" s="2">
        <v>5.3101863671176898E-2</v>
      </c>
      <c r="E20" s="2">
        <v>4.9772612430520502E-2</v>
      </c>
      <c r="F20" s="2">
        <v>4.2575558475689897E-2</v>
      </c>
      <c r="G20" s="2">
        <v>4.5175086875167102E-2</v>
      </c>
      <c r="H20" s="2">
        <v>4.9041573313417998E-2</v>
      </c>
      <c r="I20" s="2">
        <v>4.7988077496274199E-2</v>
      </c>
      <c r="J20" s="2">
        <v>4.7915142648134602E-2</v>
      </c>
      <c r="K20" s="2">
        <v>4.15472779369628E-2</v>
      </c>
    </row>
    <row r="21" spans="1:12" x14ac:dyDescent="0.25">
      <c r="A21" s="8" t="s">
        <v>66</v>
      </c>
      <c r="B21" s="2">
        <v>0.12709952369014799</v>
      </c>
      <c r="C21" s="2">
        <v>0.107606207071992</v>
      </c>
      <c r="D21" s="2">
        <v>0.11079908092928301</v>
      </c>
      <c r="E21" s="2">
        <v>0.104345629105609</v>
      </c>
      <c r="F21" s="2">
        <v>0.102233902759527</v>
      </c>
      <c r="G21" s="2">
        <v>0.109596364608393</v>
      </c>
      <c r="H21" s="2">
        <v>0.13243714214588001</v>
      </c>
      <c r="I21" s="2">
        <v>0.124590163934426</v>
      </c>
      <c r="J21" s="2">
        <v>0.127286027798098</v>
      </c>
      <c r="K21" s="2">
        <v>0.156160458452722</v>
      </c>
    </row>
    <row r="22" spans="1:12" x14ac:dyDescent="0.25">
      <c r="A22" s="8" t="s">
        <v>67</v>
      </c>
      <c r="B22" s="2">
        <v>0.82489498120716298</v>
      </c>
      <c r="C22" s="2">
        <v>0.84164616416908999</v>
      </c>
      <c r="D22" s="2">
        <v>0.84576427255985298</v>
      </c>
      <c r="E22" s="2">
        <v>0.85073260073260104</v>
      </c>
      <c r="F22" s="2">
        <v>0.84814638783270002</v>
      </c>
      <c r="G22" s="2">
        <v>0.84536334719843398</v>
      </c>
      <c r="H22" s="2">
        <v>0.83533077660594401</v>
      </c>
      <c r="I22" s="2">
        <v>0.82693971733487204</v>
      </c>
      <c r="J22" s="2">
        <v>0.80432351844949701</v>
      </c>
      <c r="K22" s="2">
        <v>0.77648715241112298</v>
      </c>
    </row>
    <row r="23" spans="1:12" x14ac:dyDescent="0.25">
      <c r="A23" s="8" t="s">
        <v>68</v>
      </c>
      <c r="B23" s="2">
        <v>4.55449922617732E-2</v>
      </c>
      <c r="C23" s="2">
        <v>4.2272422276895601E-2</v>
      </c>
      <c r="D23" s="2">
        <v>4.5119705340699798E-2</v>
      </c>
      <c r="E23" s="2">
        <v>4.6016483516483499E-2</v>
      </c>
      <c r="F23" s="2">
        <v>4.4439163498098899E-2</v>
      </c>
      <c r="G23" s="2">
        <v>4.47761194029851E-2</v>
      </c>
      <c r="H23" s="2">
        <v>4.67401725790988E-2</v>
      </c>
      <c r="I23" s="2">
        <v>5.3648687626189802E-2</v>
      </c>
      <c r="J23" s="2">
        <v>5.8143868803578101E-2</v>
      </c>
      <c r="K23" s="2">
        <v>5.2798310454065502E-2</v>
      </c>
    </row>
    <row r="24" spans="1:12" x14ac:dyDescent="0.25">
      <c r="A24" s="8" t="s">
        <v>69</v>
      </c>
      <c r="B24" s="2">
        <v>0.12956002653106299</v>
      </c>
      <c r="C24" s="2">
        <v>0.11608141355401499</v>
      </c>
      <c r="D24" s="2">
        <v>0.109116022099448</v>
      </c>
      <c r="E24" s="2">
        <v>0.10325091575091599</v>
      </c>
      <c r="F24" s="2">
        <v>0.107414448669202</v>
      </c>
      <c r="G24" s="2">
        <v>0.109860533398581</v>
      </c>
      <c r="H24" s="2">
        <v>0.117929050814957</v>
      </c>
      <c r="I24" s="2">
        <v>0.119411595038939</v>
      </c>
      <c r="J24" s="2">
        <v>0.13753261274692499</v>
      </c>
      <c r="K24" s="2">
        <v>0.17071453713481199</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64</v>
      </c>
      <c r="B29" s="2">
        <v>7.2859744990892497E-3</v>
      </c>
      <c r="C29" s="2">
        <v>-1.2959614225437E-2</v>
      </c>
      <c r="D29" s="2">
        <v>2.2290076335877901E-2</v>
      </c>
      <c r="E29" s="2">
        <v>-2.80764635603345E-2</v>
      </c>
      <c r="F29" s="2">
        <v>-2.82728948985864E-2</v>
      </c>
      <c r="G29" s="2">
        <v>3.9848197343453497E-2</v>
      </c>
      <c r="H29" s="2">
        <v>-0.15571776155717801</v>
      </c>
      <c r="I29" s="2">
        <v>-0.18768011527377501</v>
      </c>
      <c r="J29" s="2">
        <v>-6.6518847006651902E-3</v>
      </c>
      <c r="K29" s="3">
        <v>-0.29158760278304902</v>
      </c>
      <c r="L29" s="3">
        <v>-0.31997571341833603</v>
      </c>
    </row>
    <row r="30" spans="1:12" x14ac:dyDescent="0.25">
      <c r="A30" s="8" t="s">
        <v>65</v>
      </c>
      <c r="B30" s="2">
        <v>1.0638297872340399E-2</v>
      </c>
      <c r="C30" s="2">
        <v>9.4736842105263203E-2</v>
      </c>
      <c r="D30" s="2">
        <v>-5.2884615384615398E-2</v>
      </c>
      <c r="E30" s="2">
        <v>-0.17766497461928901</v>
      </c>
      <c r="F30" s="2">
        <v>4.3209876543209902E-2</v>
      </c>
      <c r="G30" s="2">
        <v>0.165680473372781</v>
      </c>
      <c r="H30" s="2">
        <v>-0.182741116751269</v>
      </c>
      <c r="I30" s="2">
        <v>-0.18633540372670801</v>
      </c>
      <c r="J30" s="2">
        <v>-0.114503816793893</v>
      </c>
      <c r="K30" s="3">
        <v>-0.31360946745562102</v>
      </c>
      <c r="L30" s="3">
        <v>-0.38297872340425498</v>
      </c>
    </row>
    <row r="31" spans="1:12" x14ac:dyDescent="0.25">
      <c r="A31" s="8" t="s">
        <v>66</v>
      </c>
      <c r="B31" s="2">
        <v>-0.165680473372781</v>
      </c>
      <c r="C31" s="2">
        <v>2.6004728132387699E-2</v>
      </c>
      <c r="D31" s="2">
        <v>-4.8387096774193498E-2</v>
      </c>
      <c r="E31" s="2">
        <v>-5.8111380145278502E-2</v>
      </c>
      <c r="F31" s="2">
        <v>5.3984575835475598E-2</v>
      </c>
      <c r="G31" s="2">
        <v>0.29756097560975597</v>
      </c>
      <c r="H31" s="2">
        <v>-0.214285714285714</v>
      </c>
      <c r="I31" s="2">
        <v>-0.16746411483253601</v>
      </c>
      <c r="J31" s="2">
        <v>0.252873563218391</v>
      </c>
      <c r="K31" s="3">
        <v>6.3414634146341506E-2</v>
      </c>
      <c r="L31" s="3">
        <v>-0.140039447731755</v>
      </c>
    </row>
    <row r="32" spans="1:12" x14ac:dyDescent="0.25">
      <c r="A32" s="8" t="s">
        <v>67</v>
      </c>
      <c r="B32" s="2">
        <v>8.5767890645939392E-3</v>
      </c>
      <c r="C32" s="2">
        <v>-2.3651342014350301E-2</v>
      </c>
      <c r="D32" s="2">
        <v>1.14316820903647E-2</v>
      </c>
      <c r="E32" s="2">
        <v>-3.9558665231431603E-2</v>
      </c>
      <c r="F32" s="2">
        <v>-3.1941720369851503E-2</v>
      </c>
      <c r="G32" s="2">
        <v>8.6830680173661402E-3</v>
      </c>
      <c r="H32" s="2">
        <v>-0.17733142037302699</v>
      </c>
      <c r="I32" s="2">
        <v>-0.24729682595047101</v>
      </c>
      <c r="J32" s="2">
        <v>2.2242817423540302E-2</v>
      </c>
      <c r="K32" s="3">
        <v>-0.36150506512301001</v>
      </c>
      <c r="L32" s="3">
        <v>-0.40873760385955499</v>
      </c>
    </row>
    <row r="33" spans="1:12" x14ac:dyDescent="0.25">
      <c r="A33" s="8" t="s">
        <v>68</v>
      </c>
      <c r="B33" s="2">
        <v>-8.2524271844660199E-2</v>
      </c>
      <c r="C33" s="2">
        <v>3.7037037037037E-2</v>
      </c>
      <c r="D33" s="2">
        <v>2.5510204081632699E-2</v>
      </c>
      <c r="E33" s="2">
        <v>-6.9651741293532299E-2</v>
      </c>
      <c r="F33" s="2">
        <v>-2.1390374331550801E-2</v>
      </c>
      <c r="G33" s="2">
        <v>6.5573770491803296E-2</v>
      </c>
      <c r="H33" s="2">
        <v>-4.6153846153846198E-2</v>
      </c>
      <c r="I33" s="2">
        <v>-0.16129032258064499</v>
      </c>
      <c r="J33" s="2">
        <v>-3.8461538461538498E-2</v>
      </c>
      <c r="K33" s="3">
        <v>-0.18032786885245899</v>
      </c>
      <c r="L33" s="3">
        <v>-0.27184466019417503</v>
      </c>
    </row>
    <row r="34" spans="1:12" x14ac:dyDescent="0.25">
      <c r="A34" s="8" t="s">
        <v>69</v>
      </c>
      <c r="B34" s="2">
        <v>-0.114334470989761</v>
      </c>
      <c r="C34" s="2">
        <v>-8.6705202312138699E-2</v>
      </c>
      <c r="D34" s="2">
        <v>-4.8523206751054801E-2</v>
      </c>
      <c r="E34" s="2">
        <v>2.2172949002217299E-3</v>
      </c>
      <c r="F34" s="2">
        <v>-6.6371681415929203E-3</v>
      </c>
      <c r="G34" s="2">
        <v>9.5768374164810696E-2</v>
      </c>
      <c r="H34" s="2">
        <v>-0.15853658536585399</v>
      </c>
      <c r="I34" s="2">
        <v>-0.108695652173913</v>
      </c>
      <c r="J34" s="2">
        <v>0.31436314363143603</v>
      </c>
      <c r="K34" s="3">
        <v>8.0178173719376397E-2</v>
      </c>
      <c r="L34" s="3">
        <v>-0.17235494880546101</v>
      </c>
    </row>
    <row r="35" spans="1:12" x14ac:dyDescent="0.25">
      <c r="A35" s="11" t="s">
        <v>13</v>
      </c>
      <c r="B35" s="3">
        <v>-1.29229323308271E-2</v>
      </c>
      <c r="C35" s="3">
        <v>-1.6781718638419402E-2</v>
      </c>
      <c r="D35" s="3">
        <v>7.8682968163660601E-3</v>
      </c>
      <c r="E35" s="3">
        <v>-3.7593081912082597E-2</v>
      </c>
      <c r="F35" s="3">
        <v>-2.30874828403844E-2</v>
      </c>
      <c r="G35" s="3">
        <v>4.6116504854368898E-2</v>
      </c>
      <c r="H35" s="3">
        <v>-0.16693124923678099</v>
      </c>
      <c r="I35" s="3">
        <v>-0.20595133391967199</v>
      </c>
      <c r="J35" s="3">
        <v>3.9874469263429899E-2</v>
      </c>
      <c r="K35" s="3">
        <v>-0.28040367910066399</v>
      </c>
      <c r="L35" s="3">
        <v>-0.33822838345864698</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71</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138</v>
      </c>
    </row>
    <row r="2" spans="1:11" ht="15" x14ac:dyDescent="0.25">
      <c r="A2" s="12" t="s">
        <v>132</v>
      </c>
    </row>
    <row r="3" spans="1:11" ht="15" x14ac:dyDescent="0.25">
      <c r="A3" s="12" t="s">
        <v>55</v>
      </c>
    </row>
    <row r="4" spans="1:11" ht="15" x14ac:dyDescent="0.25">
      <c r="A4" s="12" t="s">
        <v>27</v>
      </c>
    </row>
    <row r="5" spans="1:11" x14ac:dyDescent="0.25">
      <c r="A5" s="17" t="str">
        <f>HYPERLINK("#'Table of contents'!A26",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72</v>
      </c>
      <c r="B8" s="1">
        <v>5249</v>
      </c>
      <c r="C8" s="1">
        <v>5319</v>
      </c>
      <c r="D8" s="1">
        <v>5189</v>
      </c>
      <c r="E8" s="1">
        <v>5234</v>
      </c>
      <c r="F8" s="1">
        <v>4939</v>
      </c>
      <c r="G8" s="1">
        <v>4693</v>
      </c>
      <c r="H8" s="1">
        <v>4670</v>
      </c>
      <c r="I8" s="1">
        <v>3604</v>
      </c>
      <c r="J8" s="1">
        <v>2649</v>
      </c>
      <c r="K8" s="1">
        <v>2666</v>
      </c>
    </row>
    <row r="9" spans="1:11" x14ac:dyDescent="0.25">
      <c r="A9" s="16" t="s">
        <v>73</v>
      </c>
      <c r="B9" s="1">
        <v>1642</v>
      </c>
      <c r="C9" s="1">
        <v>1626</v>
      </c>
      <c r="D9" s="1">
        <v>1615</v>
      </c>
      <c r="E9" s="1">
        <v>1678</v>
      </c>
      <c r="F9" s="1">
        <v>1767</v>
      </c>
      <c r="G9" s="1">
        <v>1825</v>
      </c>
      <c r="H9" s="1">
        <v>2009</v>
      </c>
      <c r="I9" s="1">
        <v>1943</v>
      </c>
      <c r="J9" s="1">
        <v>1669</v>
      </c>
      <c r="K9" s="1">
        <v>1683</v>
      </c>
    </row>
    <row r="10" spans="1:11" x14ac:dyDescent="0.25">
      <c r="A10" s="16" t="s">
        <v>74</v>
      </c>
      <c r="B10" s="1">
        <v>134</v>
      </c>
      <c r="C10" s="1">
        <v>136</v>
      </c>
      <c r="D10" s="1">
        <v>145</v>
      </c>
      <c r="E10" s="1">
        <v>152</v>
      </c>
      <c r="F10" s="1">
        <v>117</v>
      </c>
      <c r="G10" s="1">
        <v>99</v>
      </c>
      <c r="H10" s="1">
        <v>94</v>
      </c>
      <c r="I10" s="1">
        <v>96</v>
      </c>
      <c r="J10" s="1">
        <v>95</v>
      </c>
      <c r="K10" s="1">
        <v>97</v>
      </c>
    </row>
    <row r="11" spans="1:11" x14ac:dyDescent="0.25">
      <c r="A11" s="16" t="s">
        <v>75</v>
      </c>
      <c r="B11" s="1">
        <v>142</v>
      </c>
      <c r="C11" s="1">
        <v>146</v>
      </c>
      <c r="D11" s="1">
        <v>188</v>
      </c>
      <c r="E11" s="1">
        <v>174</v>
      </c>
      <c r="F11" s="1">
        <v>148</v>
      </c>
      <c r="G11" s="1">
        <v>168</v>
      </c>
      <c r="H11" s="1">
        <v>179</v>
      </c>
      <c r="I11" s="1">
        <v>164</v>
      </c>
      <c r="J11" s="1">
        <v>120</v>
      </c>
      <c r="K11" s="1">
        <v>97</v>
      </c>
    </row>
    <row r="12" spans="1:11" x14ac:dyDescent="0.25">
      <c r="A12" s="16" t="s">
        <v>76</v>
      </c>
      <c r="B12" s="1">
        <v>215</v>
      </c>
      <c r="C12" s="1">
        <v>198</v>
      </c>
      <c r="D12" s="1">
        <v>184</v>
      </c>
      <c r="E12" s="1">
        <v>197</v>
      </c>
      <c r="F12" s="1">
        <v>183</v>
      </c>
      <c r="G12" s="1">
        <v>162</v>
      </c>
      <c r="H12" s="1">
        <v>193</v>
      </c>
      <c r="I12" s="1">
        <v>168</v>
      </c>
      <c r="J12" s="1">
        <v>157</v>
      </c>
      <c r="K12" s="1">
        <v>162</v>
      </c>
    </row>
    <row r="13" spans="1:11" x14ac:dyDescent="0.25">
      <c r="A13" s="16" t="s">
        <v>77</v>
      </c>
      <c r="B13" s="1">
        <v>37</v>
      </c>
      <c r="C13" s="1">
        <v>35</v>
      </c>
      <c r="D13" s="1">
        <v>32</v>
      </c>
      <c r="E13" s="1">
        <v>27</v>
      </c>
      <c r="F13" s="1">
        <v>18</v>
      </c>
      <c r="G13" s="1">
        <v>22</v>
      </c>
      <c r="H13" s="1">
        <v>20</v>
      </c>
      <c r="I13" s="1">
        <v>15</v>
      </c>
      <c r="J13" s="1">
        <v>10</v>
      </c>
      <c r="K13" s="1">
        <v>7</v>
      </c>
    </row>
    <row r="14" spans="1:11" x14ac:dyDescent="0.25">
      <c r="A14" s="16" t="s">
        <v>78</v>
      </c>
      <c r="B14" s="1">
        <v>168</v>
      </c>
      <c r="C14" s="1">
        <v>185</v>
      </c>
      <c r="D14" s="1">
        <v>215</v>
      </c>
      <c r="E14" s="1">
        <v>206</v>
      </c>
      <c r="F14" s="1">
        <v>226</v>
      </c>
      <c r="G14" s="1">
        <v>241</v>
      </c>
      <c r="H14" s="1">
        <v>314</v>
      </c>
      <c r="I14" s="1">
        <v>241</v>
      </c>
      <c r="J14" s="1">
        <v>199</v>
      </c>
      <c r="K14" s="1">
        <v>256</v>
      </c>
    </row>
    <row r="15" spans="1:11" x14ac:dyDescent="0.25">
      <c r="A15" s="16" t="s">
        <v>79</v>
      </c>
      <c r="B15" s="1">
        <v>752</v>
      </c>
      <c r="C15" s="1">
        <v>607</v>
      </c>
      <c r="D15" s="1">
        <v>566</v>
      </c>
      <c r="E15" s="1">
        <v>525</v>
      </c>
      <c r="F15" s="1">
        <v>492</v>
      </c>
      <c r="G15" s="1">
        <v>510</v>
      </c>
      <c r="H15" s="1">
        <v>607</v>
      </c>
      <c r="I15" s="1">
        <v>507</v>
      </c>
      <c r="J15" s="1">
        <v>449</v>
      </c>
      <c r="K15" s="1">
        <v>586</v>
      </c>
    </row>
    <row r="16" spans="1:11" x14ac:dyDescent="0.25">
      <c r="A16" s="16" t="s">
        <v>80</v>
      </c>
      <c r="B16" s="1">
        <v>173</v>
      </c>
      <c r="C16" s="1">
        <v>150</v>
      </c>
      <c r="D16" s="1">
        <v>127</v>
      </c>
      <c r="E16" s="1">
        <v>133</v>
      </c>
      <c r="F16" s="1">
        <v>123</v>
      </c>
      <c r="G16" s="1">
        <v>108</v>
      </c>
      <c r="H16" s="1">
        <v>103</v>
      </c>
      <c r="I16" s="1">
        <v>84</v>
      </c>
      <c r="J16" s="1">
        <v>69</v>
      </c>
      <c r="K16" s="1">
        <v>79</v>
      </c>
    </row>
    <row r="17" spans="1:11" x14ac:dyDescent="0.25">
      <c r="A17" s="10" t="s">
        <v>13</v>
      </c>
      <c r="B17" s="5">
        <v>8512</v>
      </c>
      <c r="C17" s="5">
        <v>8402</v>
      </c>
      <c r="D17" s="5">
        <v>8261</v>
      </c>
      <c r="E17" s="5">
        <v>8326</v>
      </c>
      <c r="F17" s="5">
        <v>8013</v>
      </c>
      <c r="G17" s="5">
        <v>7828</v>
      </c>
      <c r="H17" s="5">
        <v>8189</v>
      </c>
      <c r="I17" s="5">
        <v>6822</v>
      </c>
      <c r="J17" s="5">
        <v>5417</v>
      </c>
      <c r="K17" s="5">
        <v>5633</v>
      </c>
    </row>
    <row r="18" spans="1:11" x14ac:dyDescent="0.25">
      <c r="A18" s="15"/>
    </row>
    <row r="19" spans="1:11" x14ac:dyDescent="0.25">
      <c r="A19" s="15"/>
    </row>
    <row r="20" spans="1:11" x14ac:dyDescent="0.25">
      <c r="A20" s="15"/>
      <c r="B20" s="21" t="s">
        <v>29</v>
      </c>
      <c r="C20" s="22"/>
      <c r="D20" s="22"/>
      <c r="E20" s="22"/>
      <c r="F20" s="22"/>
      <c r="G20" s="22"/>
      <c r="H20" s="22"/>
      <c r="I20" s="22"/>
      <c r="J20" s="22"/>
      <c r="K20" s="22"/>
    </row>
    <row r="21" spans="1:11" x14ac:dyDescent="0.25">
      <c r="A21" s="9" t="s">
        <v>33</v>
      </c>
      <c r="B21" s="4" t="s">
        <v>0</v>
      </c>
      <c r="C21" s="4" t="s">
        <v>1</v>
      </c>
      <c r="D21" s="4" t="s">
        <v>2</v>
      </c>
      <c r="E21" s="4" t="s">
        <v>3</v>
      </c>
      <c r="F21" s="4" t="s">
        <v>4</v>
      </c>
      <c r="G21" s="4" t="s">
        <v>5</v>
      </c>
      <c r="H21" s="4" t="s">
        <v>6</v>
      </c>
      <c r="I21" s="4" t="s">
        <v>7</v>
      </c>
      <c r="J21" s="4" t="s">
        <v>8</v>
      </c>
      <c r="K21" s="4" t="s">
        <v>9</v>
      </c>
    </row>
    <row r="22" spans="1:11" x14ac:dyDescent="0.25">
      <c r="A22" s="8" t="s">
        <v>72</v>
      </c>
      <c r="B22" s="2">
        <v>0.74718861209964405</v>
      </c>
      <c r="C22" s="2">
        <v>0.75116508967659901</v>
      </c>
      <c r="D22" s="2">
        <v>0.74672614764714396</v>
      </c>
      <c r="E22" s="2">
        <v>0.74093997734994299</v>
      </c>
      <c r="F22" s="2">
        <v>0.72387512824270805</v>
      </c>
      <c r="G22" s="2">
        <v>0.70923379174852696</v>
      </c>
      <c r="H22" s="2">
        <v>0.68950243614351103</v>
      </c>
      <c r="I22" s="2">
        <v>0.63866737550948105</v>
      </c>
      <c r="J22" s="2">
        <v>0.600271923861319</v>
      </c>
      <c r="K22" s="2">
        <v>0.59964012595591498</v>
      </c>
    </row>
    <row r="23" spans="1:11" x14ac:dyDescent="0.25">
      <c r="A23" s="8" t="s">
        <v>73</v>
      </c>
      <c r="B23" s="2">
        <v>0.23373665480427</v>
      </c>
      <c r="C23" s="2">
        <v>0.22962858353339899</v>
      </c>
      <c r="D23" s="2">
        <v>0.232407540653331</v>
      </c>
      <c r="E23" s="2">
        <v>0.237542468856172</v>
      </c>
      <c r="F23" s="2">
        <v>0.25897698959401999</v>
      </c>
      <c r="G23" s="2">
        <v>0.27580474535287902</v>
      </c>
      <c r="H23" s="2">
        <v>0.29661892809685497</v>
      </c>
      <c r="I23" s="2">
        <v>0.34432039695197603</v>
      </c>
      <c r="J23" s="2">
        <v>0.37820077045094003</v>
      </c>
      <c r="K23" s="2">
        <v>0.37854251012145801</v>
      </c>
    </row>
    <row r="24" spans="1:11" x14ac:dyDescent="0.25">
      <c r="A24" s="8" t="s">
        <v>74</v>
      </c>
      <c r="B24" s="2">
        <v>1.90747330960854E-2</v>
      </c>
      <c r="C24" s="2">
        <v>1.92063267900014E-2</v>
      </c>
      <c r="D24" s="2">
        <v>2.08663116995251E-2</v>
      </c>
      <c r="E24" s="2">
        <v>2.1517553793884502E-2</v>
      </c>
      <c r="F24" s="2">
        <v>1.7147882163271299E-2</v>
      </c>
      <c r="G24" s="2">
        <v>1.4961462898594499E-2</v>
      </c>
      <c r="H24" s="2">
        <v>1.3878635759633801E-2</v>
      </c>
      <c r="I24" s="2">
        <v>1.7012227538543302E-2</v>
      </c>
      <c r="J24" s="2">
        <v>2.1527305687740798E-2</v>
      </c>
      <c r="K24" s="2">
        <v>2.1817363922627099E-2</v>
      </c>
    </row>
    <row r="25" spans="1:11" x14ac:dyDescent="0.25">
      <c r="A25" s="8" t="s">
        <v>75</v>
      </c>
      <c r="B25" s="2">
        <v>0.36040609137055801</v>
      </c>
      <c r="C25" s="2">
        <v>0.385224274406332</v>
      </c>
      <c r="D25" s="2">
        <v>0.46534653465346498</v>
      </c>
      <c r="E25" s="2">
        <v>0.43718592964824099</v>
      </c>
      <c r="F25" s="2">
        <v>0.424068767908309</v>
      </c>
      <c r="G25" s="2">
        <v>0.47727272727272702</v>
      </c>
      <c r="H25" s="2">
        <v>0.45663265306122403</v>
      </c>
      <c r="I25" s="2">
        <v>0.472622478386167</v>
      </c>
      <c r="J25" s="2">
        <v>0.41811846689895499</v>
      </c>
      <c r="K25" s="2">
        <v>0.36466165413533802</v>
      </c>
    </row>
    <row r="26" spans="1:11" x14ac:dyDescent="0.25">
      <c r="A26" s="8" t="s">
        <v>76</v>
      </c>
      <c r="B26" s="2">
        <v>0.54568527918781695</v>
      </c>
      <c r="C26" s="2">
        <v>0.52242744063324498</v>
      </c>
      <c r="D26" s="2">
        <v>0.45544554455445502</v>
      </c>
      <c r="E26" s="2">
        <v>0.494974874371859</v>
      </c>
      <c r="F26" s="2">
        <v>0.52435530085959903</v>
      </c>
      <c r="G26" s="2">
        <v>0.46022727272727298</v>
      </c>
      <c r="H26" s="2">
        <v>0.49234693877551</v>
      </c>
      <c r="I26" s="2">
        <v>0.48414985590778098</v>
      </c>
      <c r="J26" s="2">
        <v>0.54703832752613202</v>
      </c>
      <c r="K26" s="2">
        <v>0.60902255639097702</v>
      </c>
    </row>
    <row r="27" spans="1:11" x14ac:dyDescent="0.25">
      <c r="A27" s="8" t="s">
        <v>77</v>
      </c>
      <c r="B27" s="2">
        <v>9.3908629441624397E-2</v>
      </c>
      <c r="C27" s="2">
        <v>9.2348284960422203E-2</v>
      </c>
      <c r="D27" s="2">
        <v>7.9207920792079195E-2</v>
      </c>
      <c r="E27" s="2">
        <v>6.78391959798995E-2</v>
      </c>
      <c r="F27" s="2">
        <v>5.1575931232091698E-2</v>
      </c>
      <c r="G27" s="2">
        <v>6.25E-2</v>
      </c>
      <c r="H27" s="2">
        <v>5.10204081632653E-2</v>
      </c>
      <c r="I27" s="2">
        <v>4.3227665706051903E-2</v>
      </c>
      <c r="J27" s="2">
        <v>3.4843205574912897E-2</v>
      </c>
      <c r="K27" s="2">
        <v>2.6315789473684199E-2</v>
      </c>
    </row>
    <row r="28" spans="1:11" x14ac:dyDescent="0.25">
      <c r="A28" s="8" t="s">
        <v>78</v>
      </c>
      <c r="B28" s="2">
        <v>0.15370539798719099</v>
      </c>
      <c r="C28" s="2">
        <v>0.19639065817409801</v>
      </c>
      <c r="D28" s="2">
        <v>0.236784140969163</v>
      </c>
      <c r="E28" s="2">
        <v>0.23842592592592601</v>
      </c>
      <c r="F28" s="2">
        <v>0.26872770511296101</v>
      </c>
      <c r="G28" s="2">
        <v>0.28055878928987199</v>
      </c>
      <c r="H28" s="2">
        <v>0.306640625</v>
      </c>
      <c r="I28" s="2">
        <v>0.28966346153846201</v>
      </c>
      <c r="J28" s="2">
        <v>0.277545327754533</v>
      </c>
      <c r="K28" s="2">
        <v>0.27795874049945701</v>
      </c>
    </row>
    <row r="29" spans="1:11" x14ac:dyDescent="0.25">
      <c r="A29" s="8" t="s">
        <v>79</v>
      </c>
      <c r="B29" s="2">
        <v>0.68801463860933199</v>
      </c>
      <c r="C29" s="2">
        <v>0.64437367303609305</v>
      </c>
      <c r="D29" s="2">
        <v>0.623348017621145</v>
      </c>
      <c r="E29" s="2">
        <v>0.60763888888888895</v>
      </c>
      <c r="F29" s="2">
        <v>0.58501783590963097</v>
      </c>
      <c r="G29" s="2">
        <v>0.59371362048894105</v>
      </c>
      <c r="H29" s="2">
        <v>0.5927734375</v>
      </c>
      <c r="I29" s="2">
        <v>0.609375</v>
      </c>
      <c r="J29" s="2">
        <v>0.62622036262203595</v>
      </c>
      <c r="K29" s="2">
        <v>0.63626492942453805</v>
      </c>
    </row>
    <row r="30" spans="1:11" x14ac:dyDescent="0.25">
      <c r="A30" s="8" t="s">
        <v>80</v>
      </c>
      <c r="B30" s="2">
        <v>0.158279963403477</v>
      </c>
      <c r="C30" s="2">
        <v>0.15923566878980899</v>
      </c>
      <c r="D30" s="2">
        <v>0.139867841409692</v>
      </c>
      <c r="E30" s="2">
        <v>0.15393518518518501</v>
      </c>
      <c r="F30" s="2">
        <v>0.14625445897740799</v>
      </c>
      <c r="G30" s="2">
        <v>0.12572759022118701</v>
      </c>
      <c r="H30" s="2">
        <v>0.1005859375</v>
      </c>
      <c r="I30" s="2">
        <v>0.10096153846153801</v>
      </c>
      <c r="J30" s="2">
        <v>9.6234309623431005E-2</v>
      </c>
      <c r="K30" s="2">
        <v>8.5776330076004298E-2</v>
      </c>
    </row>
    <row r="31" spans="1:11" x14ac:dyDescent="0.25">
      <c r="A31" s="15"/>
    </row>
    <row r="32" spans="1:11" x14ac:dyDescent="0.25">
      <c r="A32" s="15"/>
    </row>
    <row r="33" spans="1:12" x14ac:dyDescent="0.25">
      <c r="A33" s="15"/>
      <c r="B33" s="21" t="s">
        <v>30</v>
      </c>
      <c r="C33" s="21"/>
      <c r="D33" s="21"/>
      <c r="E33" s="21"/>
      <c r="F33" s="21"/>
      <c r="G33" s="21"/>
      <c r="H33" s="21"/>
      <c r="I33" s="21"/>
      <c r="J33" s="21"/>
      <c r="K33" s="6" t="s">
        <v>31</v>
      </c>
      <c r="L33" s="6" t="s">
        <v>32</v>
      </c>
    </row>
    <row r="34" spans="1:12" x14ac:dyDescent="0.25">
      <c r="A34" s="9" t="s">
        <v>33</v>
      </c>
      <c r="B34" s="4" t="s">
        <v>14</v>
      </c>
      <c r="C34" s="4" t="s">
        <v>15</v>
      </c>
      <c r="D34" s="4" t="s">
        <v>16</v>
      </c>
      <c r="E34" s="4" t="s">
        <v>17</v>
      </c>
      <c r="F34" s="4" t="s">
        <v>18</v>
      </c>
      <c r="G34" s="4" t="s">
        <v>19</v>
      </c>
      <c r="H34" s="4" t="s">
        <v>20</v>
      </c>
      <c r="I34" s="4" t="s">
        <v>21</v>
      </c>
      <c r="J34" s="4" t="s">
        <v>22</v>
      </c>
      <c r="K34" s="4" t="s">
        <v>23</v>
      </c>
      <c r="L34" s="4" t="s">
        <v>24</v>
      </c>
    </row>
    <row r="35" spans="1:12" x14ac:dyDescent="0.25">
      <c r="A35" s="8" t="s">
        <v>72</v>
      </c>
      <c r="B35" s="2">
        <v>1.33358734997142E-2</v>
      </c>
      <c r="C35" s="2">
        <v>-2.4440684339161502E-2</v>
      </c>
      <c r="D35" s="2">
        <v>8.6721911736365401E-3</v>
      </c>
      <c r="E35" s="2">
        <v>-5.6362246847535297E-2</v>
      </c>
      <c r="F35" s="2">
        <v>-4.9807653371127802E-2</v>
      </c>
      <c r="G35" s="2">
        <v>-4.90091625825698E-3</v>
      </c>
      <c r="H35" s="2">
        <v>-0.228265524625268</v>
      </c>
      <c r="I35" s="2">
        <v>-0.26498335183129901</v>
      </c>
      <c r="J35" s="2">
        <v>6.4175160437901103E-3</v>
      </c>
      <c r="K35" s="3">
        <v>-0.43191988067334303</v>
      </c>
      <c r="L35" s="3">
        <v>-0.49209373213945501</v>
      </c>
    </row>
    <row r="36" spans="1:12" x14ac:dyDescent="0.25">
      <c r="A36" s="8" t="s">
        <v>73</v>
      </c>
      <c r="B36" s="2">
        <v>-9.7442143727161992E-3</v>
      </c>
      <c r="C36" s="2">
        <v>-6.7650676506765097E-3</v>
      </c>
      <c r="D36" s="2">
        <v>3.9009287925696599E-2</v>
      </c>
      <c r="E36" s="2">
        <v>5.3039332538736599E-2</v>
      </c>
      <c r="F36" s="2">
        <v>3.2823995472552298E-2</v>
      </c>
      <c r="G36" s="2">
        <v>0.100821917808219</v>
      </c>
      <c r="H36" s="2">
        <v>-3.2852165256346398E-2</v>
      </c>
      <c r="I36" s="2">
        <v>-0.141019042717447</v>
      </c>
      <c r="J36" s="2">
        <v>8.3882564409826204E-3</v>
      </c>
      <c r="K36" s="3">
        <v>-7.78082191780822E-2</v>
      </c>
      <c r="L36" s="3">
        <v>2.49695493300853E-2</v>
      </c>
    </row>
    <row r="37" spans="1:12" x14ac:dyDescent="0.25">
      <c r="A37" s="8" t="s">
        <v>74</v>
      </c>
      <c r="B37" s="2">
        <v>1.49253731343284E-2</v>
      </c>
      <c r="C37" s="2">
        <v>6.6176470588235295E-2</v>
      </c>
      <c r="D37" s="2">
        <v>4.8275862068965503E-2</v>
      </c>
      <c r="E37" s="2">
        <v>-0.230263157894737</v>
      </c>
      <c r="F37" s="2">
        <v>-0.15384615384615399</v>
      </c>
      <c r="G37" s="2">
        <v>-5.0505050505050497E-2</v>
      </c>
      <c r="H37" s="2">
        <v>2.1276595744680899E-2</v>
      </c>
      <c r="I37" s="2">
        <v>-1.0416666666666701E-2</v>
      </c>
      <c r="J37" s="2">
        <v>2.1052631578947399E-2</v>
      </c>
      <c r="K37" s="3">
        <v>-2.02020202020202E-2</v>
      </c>
      <c r="L37" s="3">
        <v>-0.27611940298507498</v>
      </c>
    </row>
    <row r="38" spans="1:12" x14ac:dyDescent="0.25">
      <c r="A38" s="8" t="s">
        <v>75</v>
      </c>
      <c r="B38" s="2">
        <v>2.8169014084507001E-2</v>
      </c>
      <c r="C38" s="2">
        <v>0.28767123287671198</v>
      </c>
      <c r="D38" s="2">
        <v>-7.4468085106383003E-2</v>
      </c>
      <c r="E38" s="2">
        <v>-0.14942528735632199</v>
      </c>
      <c r="F38" s="2">
        <v>0.135135135135135</v>
      </c>
      <c r="G38" s="2">
        <v>6.5476190476190493E-2</v>
      </c>
      <c r="H38" s="2">
        <v>-8.3798882681564199E-2</v>
      </c>
      <c r="I38" s="2">
        <v>-0.26829268292682901</v>
      </c>
      <c r="J38" s="2">
        <v>-0.19166666666666701</v>
      </c>
      <c r="K38" s="3">
        <v>-0.422619047619048</v>
      </c>
      <c r="L38" s="3">
        <v>-0.31690140845070403</v>
      </c>
    </row>
    <row r="39" spans="1:12" x14ac:dyDescent="0.25">
      <c r="A39" s="8" t="s">
        <v>76</v>
      </c>
      <c r="B39" s="2">
        <v>-7.9069767441860506E-2</v>
      </c>
      <c r="C39" s="2">
        <v>-7.0707070707070704E-2</v>
      </c>
      <c r="D39" s="2">
        <v>7.0652173913043501E-2</v>
      </c>
      <c r="E39" s="2">
        <v>-7.1065989847715699E-2</v>
      </c>
      <c r="F39" s="2">
        <v>-0.114754098360656</v>
      </c>
      <c r="G39" s="2">
        <v>0.19135802469135799</v>
      </c>
      <c r="H39" s="2">
        <v>-0.12953367875647701</v>
      </c>
      <c r="I39" s="2">
        <v>-6.5476190476190493E-2</v>
      </c>
      <c r="J39" s="2">
        <v>3.1847133757961797E-2</v>
      </c>
      <c r="K39" s="3">
        <v>0</v>
      </c>
      <c r="L39" s="3">
        <v>-0.246511627906977</v>
      </c>
    </row>
    <row r="40" spans="1:12" x14ac:dyDescent="0.25">
      <c r="A40" s="8" t="s">
        <v>77</v>
      </c>
      <c r="B40" s="2">
        <v>-5.4054054054054099E-2</v>
      </c>
      <c r="C40" s="2">
        <v>-8.5714285714285701E-2</v>
      </c>
      <c r="D40" s="2">
        <v>-0.15625</v>
      </c>
      <c r="E40" s="2">
        <v>-0.33333333333333298</v>
      </c>
      <c r="F40" s="2">
        <v>0.22222222222222199</v>
      </c>
      <c r="G40" s="2">
        <v>-9.0909090909090898E-2</v>
      </c>
      <c r="H40" s="2">
        <v>-0.25</v>
      </c>
      <c r="I40" s="2">
        <v>-0.33333333333333298</v>
      </c>
      <c r="J40" s="2">
        <v>-0.3</v>
      </c>
      <c r="K40" s="3">
        <v>-0.68181818181818199</v>
      </c>
      <c r="L40" s="3">
        <v>-0.81081081081081097</v>
      </c>
    </row>
    <row r="41" spans="1:12" x14ac:dyDescent="0.25">
      <c r="A41" s="8" t="s">
        <v>78</v>
      </c>
      <c r="B41" s="2">
        <v>0.101190476190476</v>
      </c>
      <c r="C41" s="2">
        <v>0.162162162162162</v>
      </c>
      <c r="D41" s="2">
        <v>-4.1860465116279097E-2</v>
      </c>
      <c r="E41" s="2">
        <v>9.7087378640776698E-2</v>
      </c>
      <c r="F41" s="2">
        <v>6.6371681415929196E-2</v>
      </c>
      <c r="G41" s="2">
        <v>0.30290456431535301</v>
      </c>
      <c r="H41" s="2">
        <v>-0.232484076433121</v>
      </c>
      <c r="I41" s="2">
        <v>-0.17427385892116201</v>
      </c>
      <c r="J41" s="2">
        <v>0.28643216080402001</v>
      </c>
      <c r="K41" s="3">
        <v>6.2240663900414897E-2</v>
      </c>
      <c r="L41" s="3">
        <v>0.52380952380952395</v>
      </c>
    </row>
    <row r="42" spans="1:12" x14ac:dyDescent="0.25">
      <c r="A42" s="8" t="s">
        <v>79</v>
      </c>
      <c r="B42" s="2">
        <v>-0.19281914893617</v>
      </c>
      <c r="C42" s="2">
        <v>-6.7545304777594697E-2</v>
      </c>
      <c r="D42" s="2">
        <v>-7.2438162544169599E-2</v>
      </c>
      <c r="E42" s="2">
        <v>-6.2857142857142903E-2</v>
      </c>
      <c r="F42" s="2">
        <v>3.65853658536585E-2</v>
      </c>
      <c r="G42" s="2">
        <v>0.19019607843137301</v>
      </c>
      <c r="H42" s="2">
        <v>-0.16474464579901199</v>
      </c>
      <c r="I42" s="2">
        <v>-0.11439842209073001</v>
      </c>
      <c r="J42" s="2">
        <v>0.30512249443207101</v>
      </c>
      <c r="K42" s="3">
        <v>0.149019607843137</v>
      </c>
      <c r="L42" s="3">
        <v>-0.220744680851064</v>
      </c>
    </row>
    <row r="43" spans="1:12" x14ac:dyDescent="0.25">
      <c r="A43" s="8" t="s">
        <v>80</v>
      </c>
      <c r="B43" s="2">
        <v>-0.13294797687861301</v>
      </c>
      <c r="C43" s="2">
        <v>-0.15333333333333299</v>
      </c>
      <c r="D43" s="2">
        <v>4.7244094488188997E-2</v>
      </c>
      <c r="E43" s="2">
        <v>-7.5187969924811998E-2</v>
      </c>
      <c r="F43" s="2">
        <v>-0.12195121951219499</v>
      </c>
      <c r="G43" s="2">
        <v>-4.6296296296296301E-2</v>
      </c>
      <c r="H43" s="2">
        <v>-0.18446601941747601</v>
      </c>
      <c r="I43" s="2">
        <v>-0.17857142857142899</v>
      </c>
      <c r="J43" s="2">
        <v>0.14492753623188401</v>
      </c>
      <c r="K43" s="3">
        <v>-0.26851851851851899</v>
      </c>
      <c r="L43" s="3">
        <v>-0.54335260115606898</v>
      </c>
    </row>
    <row r="44" spans="1:12" x14ac:dyDescent="0.25">
      <c r="A44" s="11" t="s">
        <v>13</v>
      </c>
      <c r="B44" s="3">
        <v>-1.29229323308271E-2</v>
      </c>
      <c r="C44" s="3">
        <v>-1.6781718638419402E-2</v>
      </c>
      <c r="D44" s="3">
        <v>7.8682968163660601E-3</v>
      </c>
      <c r="E44" s="3">
        <v>-3.7593081912082597E-2</v>
      </c>
      <c r="F44" s="3">
        <v>-2.30874828403844E-2</v>
      </c>
      <c r="G44" s="3">
        <v>4.6116504854368898E-2</v>
      </c>
      <c r="H44" s="3">
        <v>-0.16693124923678099</v>
      </c>
      <c r="I44" s="3">
        <v>-0.20595133391967199</v>
      </c>
      <c r="J44" s="3">
        <v>3.9874469263429899E-2</v>
      </c>
      <c r="K44" s="3">
        <v>-0.28040367910066399</v>
      </c>
      <c r="L44" s="3">
        <v>-0.33822838345864698</v>
      </c>
    </row>
    <row r="45" spans="1:12" x14ac:dyDescent="0.25">
      <c r="A45" s="15"/>
    </row>
    <row r="46" spans="1:12" x14ac:dyDescent="0.25">
      <c r="A46" s="13" t="s">
        <v>34</v>
      </c>
    </row>
    <row r="47" spans="1:12" x14ac:dyDescent="0.25">
      <c r="A47" s="14" t="s">
        <v>35</v>
      </c>
    </row>
    <row r="48" spans="1:12" x14ac:dyDescent="0.25">
      <c r="A48" s="14" t="s">
        <v>36</v>
      </c>
    </row>
    <row r="49" spans="1:1" x14ac:dyDescent="0.25">
      <c r="A49" s="14" t="s">
        <v>37</v>
      </c>
    </row>
    <row r="50" spans="1:1" x14ac:dyDescent="0.25">
      <c r="A50" s="14" t="s">
        <v>82</v>
      </c>
    </row>
    <row r="51" spans="1:1" x14ac:dyDescent="0.25">
      <c r="A51" s="14" t="s">
        <v>38</v>
      </c>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0:K20"/>
    <mergeCell ref="B33:J33"/>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139</v>
      </c>
    </row>
    <row r="2" spans="1:11" ht="15" x14ac:dyDescent="0.25">
      <c r="A2" s="12" t="s">
        <v>132</v>
      </c>
    </row>
    <row r="3" spans="1:11" ht="15" x14ac:dyDescent="0.25">
      <c r="A3" s="12" t="s">
        <v>55</v>
      </c>
    </row>
    <row r="4" spans="1:11" ht="15" x14ac:dyDescent="0.25">
      <c r="A4" s="12" t="s">
        <v>50</v>
      </c>
    </row>
    <row r="5" spans="1:11" x14ac:dyDescent="0.25">
      <c r="A5" s="17" t="str">
        <f>HYPERLINK("#'Table of contents'!A27",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83</v>
      </c>
      <c r="B8" s="1">
        <v>1318</v>
      </c>
      <c r="C8" s="1">
        <v>1311</v>
      </c>
      <c r="D8" s="1">
        <v>1338</v>
      </c>
      <c r="E8" s="1">
        <v>1388</v>
      </c>
      <c r="F8" s="1">
        <v>1323</v>
      </c>
      <c r="G8" s="1">
        <v>1282</v>
      </c>
      <c r="H8" s="1">
        <v>1295</v>
      </c>
      <c r="I8" s="1">
        <v>1052</v>
      </c>
      <c r="J8" s="1">
        <v>837</v>
      </c>
      <c r="K8" s="1">
        <v>885</v>
      </c>
    </row>
    <row r="9" spans="1:11" x14ac:dyDescent="0.25">
      <c r="A9" s="16" t="s">
        <v>84</v>
      </c>
      <c r="B9" s="1">
        <v>133</v>
      </c>
      <c r="C9" s="1">
        <v>154</v>
      </c>
      <c r="D9" s="1">
        <v>142</v>
      </c>
      <c r="E9" s="1">
        <v>144</v>
      </c>
      <c r="F9" s="1">
        <v>139</v>
      </c>
      <c r="G9" s="1">
        <v>153</v>
      </c>
      <c r="H9" s="1">
        <v>157</v>
      </c>
      <c r="I9" s="1">
        <v>114</v>
      </c>
      <c r="J9" s="1">
        <v>88</v>
      </c>
      <c r="K9" s="1">
        <v>100</v>
      </c>
    </row>
    <row r="10" spans="1:11" x14ac:dyDescent="0.25">
      <c r="A10" s="16" t="s">
        <v>85</v>
      </c>
      <c r="B10" s="1">
        <v>256</v>
      </c>
      <c r="C10" s="1">
        <v>267</v>
      </c>
      <c r="D10" s="1">
        <v>262</v>
      </c>
      <c r="E10" s="1">
        <v>274</v>
      </c>
      <c r="F10" s="1">
        <v>275</v>
      </c>
      <c r="G10" s="1">
        <v>263</v>
      </c>
      <c r="H10" s="1">
        <v>279</v>
      </c>
      <c r="I10" s="1">
        <v>218</v>
      </c>
      <c r="J10" s="1">
        <v>188</v>
      </c>
      <c r="K10" s="1">
        <v>209</v>
      </c>
    </row>
    <row r="11" spans="1:11" x14ac:dyDescent="0.25">
      <c r="A11" s="16" t="s">
        <v>86</v>
      </c>
      <c r="B11" s="1">
        <v>4786</v>
      </c>
      <c r="C11" s="1">
        <v>4827</v>
      </c>
      <c r="D11" s="1">
        <v>4712</v>
      </c>
      <c r="E11" s="1">
        <v>4720</v>
      </c>
      <c r="F11" s="1">
        <v>4549</v>
      </c>
      <c r="G11" s="1">
        <v>4409</v>
      </c>
      <c r="H11" s="1">
        <v>4596</v>
      </c>
      <c r="I11" s="1">
        <v>3920</v>
      </c>
      <c r="J11" s="1">
        <v>3046</v>
      </c>
      <c r="K11" s="1">
        <v>2996</v>
      </c>
    </row>
    <row r="12" spans="1:11" x14ac:dyDescent="0.25">
      <c r="A12" s="16" t="s">
        <v>87</v>
      </c>
      <c r="B12" s="1">
        <v>237</v>
      </c>
      <c r="C12" s="1">
        <v>206</v>
      </c>
      <c r="D12" s="1">
        <v>156</v>
      </c>
      <c r="E12" s="1">
        <v>171</v>
      </c>
      <c r="F12" s="1">
        <v>194</v>
      </c>
      <c r="G12" s="1">
        <v>219</v>
      </c>
      <c r="H12" s="1">
        <v>229</v>
      </c>
      <c r="I12" s="1">
        <v>161</v>
      </c>
      <c r="J12" s="1">
        <v>103</v>
      </c>
      <c r="K12" s="1">
        <v>110</v>
      </c>
    </row>
    <row r="13" spans="1:11" x14ac:dyDescent="0.25">
      <c r="A13" s="16" t="s">
        <v>88</v>
      </c>
      <c r="B13" s="1">
        <v>295</v>
      </c>
      <c r="C13" s="1">
        <v>316</v>
      </c>
      <c r="D13" s="1">
        <v>339</v>
      </c>
      <c r="E13" s="1">
        <v>367</v>
      </c>
      <c r="F13" s="1">
        <v>343</v>
      </c>
      <c r="G13" s="1">
        <v>291</v>
      </c>
      <c r="H13" s="1">
        <v>217</v>
      </c>
      <c r="I13" s="1">
        <v>178</v>
      </c>
      <c r="J13" s="1">
        <v>151</v>
      </c>
      <c r="K13" s="1">
        <v>146</v>
      </c>
    </row>
    <row r="14" spans="1:11" x14ac:dyDescent="0.25">
      <c r="A14" s="16" t="s">
        <v>89</v>
      </c>
      <c r="B14" s="1">
        <v>49</v>
      </c>
      <c r="C14" s="1">
        <v>56</v>
      </c>
      <c r="D14" s="1">
        <v>70</v>
      </c>
      <c r="E14" s="1">
        <v>68</v>
      </c>
      <c r="F14" s="1">
        <v>56</v>
      </c>
      <c r="G14" s="1">
        <v>41</v>
      </c>
      <c r="H14" s="1">
        <v>59</v>
      </c>
      <c r="I14" s="1">
        <v>60</v>
      </c>
      <c r="J14" s="1">
        <v>60</v>
      </c>
      <c r="K14" s="1">
        <v>57</v>
      </c>
    </row>
    <row r="15" spans="1:11" x14ac:dyDescent="0.25">
      <c r="A15" s="16" t="s">
        <v>90</v>
      </c>
      <c r="B15" s="1">
        <v>7</v>
      </c>
      <c r="C15" s="1">
        <v>3</v>
      </c>
      <c r="D15" s="1">
        <v>11</v>
      </c>
      <c r="E15" s="1">
        <v>11</v>
      </c>
      <c r="F15" s="1">
        <v>6</v>
      </c>
      <c r="G15" s="1">
        <v>7</v>
      </c>
      <c r="H15" s="1">
        <v>9</v>
      </c>
      <c r="I15" s="1">
        <v>8</v>
      </c>
      <c r="J15" s="1">
        <v>8</v>
      </c>
      <c r="K15" s="1">
        <v>9</v>
      </c>
    </row>
    <row r="16" spans="1:11" x14ac:dyDescent="0.25">
      <c r="A16" s="16" t="s">
        <v>91</v>
      </c>
      <c r="B16" s="1">
        <v>16</v>
      </c>
      <c r="C16" s="1">
        <v>13</v>
      </c>
      <c r="D16" s="1">
        <v>15</v>
      </c>
      <c r="E16" s="1">
        <v>8</v>
      </c>
      <c r="F16" s="1">
        <v>9</v>
      </c>
      <c r="G16" s="1">
        <v>7</v>
      </c>
      <c r="H16" s="1">
        <v>8</v>
      </c>
      <c r="I16" s="1">
        <v>12</v>
      </c>
      <c r="J16" s="1">
        <v>12</v>
      </c>
      <c r="K16" s="1">
        <v>10</v>
      </c>
    </row>
    <row r="17" spans="1:11" x14ac:dyDescent="0.25">
      <c r="A17" s="16" t="s">
        <v>92</v>
      </c>
      <c r="B17" s="1">
        <v>297</v>
      </c>
      <c r="C17" s="1">
        <v>286</v>
      </c>
      <c r="D17" s="1">
        <v>283</v>
      </c>
      <c r="E17" s="1">
        <v>287</v>
      </c>
      <c r="F17" s="1">
        <v>262</v>
      </c>
      <c r="G17" s="1">
        <v>280</v>
      </c>
      <c r="H17" s="1">
        <v>299</v>
      </c>
      <c r="I17" s="1">
        <v>256</v>
      </c>
      <c r="J17" s="1">
        <v>195</v>
      </c>
      <c r="K17" s="1">
        <v>177</v>
      </c>
    </row>
    <row r="18" spans="1:11" x14ac:dyDescent="0.25">
      <c r="A18" s="16" t="s">
        <v>93</v>
      </c>
      <c r="B18" s="1">
        <v>2</v>
      </c>
      <c r="C18" s="1">
        <v>5</v>
      </c>
      <c r="D18" s="1">
        <v>10</v>
      </c>
      <c r="E18" s="1">
        <v>10</v>
      </c>
      <c r="F18" s="1">
        <v>5</v>
      </c>
      <c r="G18" s="1">
        <v>7</v>
      </c>
      <c r="H18" s="1">
        <v>7</v>
      </c>
      <c r="I18" s="1">
        <v>6</v>
      </c>
      <c r="J18" s="1">
        <v>7</v>
      </c>
      <c r="K18" s="1">
        <v>9</v>
      </c>
    </row>
    <row r="19" spans="1:11" x14ac:dyDescent="0.25">
      <c r="A19" s="16" t="s">
        <v>94</v>
      </c>
      <c r="B19" s="1">
        <v>23</v>
      </c>
      <c r="C19" s="1">
        <v>16</v>
      </c>
      <c r="D19" s="1">
        <v>15</v>
      </c>
      <c r="E19" s="1">
        <v>14</v>
      </c>
      <c r="F19" s="1">
        <v>11</v>
      </c>
      <c r="G19" s="1">
        <v>10</v>
      </c>
      <c r="H19" s="1">
        <v>10</v>
      </c>
      <c r="I19" s="1">
        <v>5</v>
      </c>
      <c r="J19" s="1">
        <v>5</v>
      </c>
      <c r="K19" s="1">
        <v>4</v>
      </c>
    </row>
    <row r="20" spans="1:11" x14ac:dyDescent="0.25">
      <c r="A20" s="16" t="s">
        <v>95</v>
      </c>
      <c r="B20" s="1">
        <v>613</v>
      </c>
      <c r="C20" s="1">
        <v>538</v>
      </c>
      <c r="D20" s="1">
        <v>535</v>
      </c>
      <c r="E20" s="1">
        <v>542</v>
      </c>
      <c r="F20" s="1">
        <v>540</v>
      </c>
      <c r="G20" s="1">
        <v>550</v>
      </c>
      <c r="H20" s="1">
        <v>636</v>
      </c>
      <c r="I20" s="1">
        <v>483</v>
      </c>
      <c r="J20" s="1">
        <v>350</v>
      </c>
      <c r="K20" s="1">
        <v>401</v>
      </c>
    </row>
    <row r="21" spans="1:11" x14ac:dyDescent="0.25">
      <c r="A21" s="16" t="s">
        <v>96</v>
      </c>
      <c r="B21" s="1">
        <v>135</v>
      </c>
      <c r="C21" s="1">
        <v>138</v>
      </c>
      <c r="D21" s="1">
        <v>135</v>
      </c>
      <c r="E21" s="1">
        <v>132</v>
      </c>
      <c r="F21" s="1">
        <v>129</v>
      </c>
      <c r="G21" s="1">
        <v>123</v>
      </c>
      <c r="H21" s="1">
        <v>141</v>
      </c>
      <c r="I21" s="1">
        <v>147</v>
      </c>
      <c r="J21" s="1">
        <v>172</v>
      </c>
      <c r="K21" s="1">
        <v>240</v>
      </c>
    </row>
    <row r="22" spans="1:11" x14ac:dyDescent="0.25">
      <c r="A22" s="16" t="s">
        <v>97</v>
      </c>
      <c r="B22" s="1">
        <v>25</v>
      </c>
      <c r="C22" s="1">
        <v>26</v>
      </c>
      <c r="D22" s="1">
        <v>26</v>
      </c>
      <c r="E22" s="1">
        <v>22</v>
      </c>
      <c r="F22" s="1">
        <v>19</v>
      </c>
      <c r="G22" s="1">
        <v>27</v>
      </c>
      <c r="H22" s="1">
        <v>28</v>
      </c>
      <c r="I22" s="1">
        <v>21</v>
      </c>
      <c r="J22" s="1">
        <v>17</v>
      </c>
      <c r="K22" s="1">
        <v>23</v>
      </c>
    </row>
    <row r="23" spans="1:11" x14ac:dyDescent="0.25">
      <c r="A23" s="16" t="s">
        <v>98</v>
      </c>
      <c r="B23" s="1">
        <v>80</v>
      </c>
      <c r="C23" s="1">
        <v>62</v>
      </c>
      <c r="D23" s="1">
        <v>68</v>
      </c>
      <c r="E23" s="1">
        <v>59</v>
      </c>
      <c r="F23" s="1">
        <v>56</v>
      </c>
      <c r="G23" s="1">
        <v>57</v>
      </c>
      <c r="H23" s="1">
        <v>75</v>
      </c>
      <c r="I23" s="1">
        <v>57</v>
      </c>
      <c r="J23" s="1">
        <v>48</v>
      </c>
      <c r="K23" s="1">
        <v>58</v>
      </c>
    </row>
    <row r="24" spans="1:11" x14ac:dyDescent="0.25">
      <c r="A24" s="16" t="s">
        <v>99</v>
      </c>
      <c r="B24" s="1">
        <v>113</v>
      </c>
      <c r="C24" s="1">
        <v>94</v>
      </c>
      <c r="D24" s="1">
        <v>88</v>
      </c>
      <c r="E24" s="1">
        <v>66</v>
      </c>
      <c r="F24" s="1">
        <v>67</v>
      </c>
      <c r="G24" s="1">
        <v>73</v>
      </c>
      <c r="H24" s="1">
        <v>113</v>
      </c>
      <c r="I24" s="1">
        <v>93</v>
      </c>
      <c r="J24" s="1">
        <v>97</v>
      </c>
      <c r="K24" s="1">
        <v>151</v>
      </c>
    </row>
    <row r="25" spans="1:11" x14ac:dyDescent="0.25">
      <c r="A25" s="16" t="s">
        <v>100</v>
      </c>
      <c r="B25" s="1">
        <v>127</v>
      </c>
      <c r="C25" s="1">
        <v>84</v>
      </c>
      <c r="D25" s="1">
        <v>56</v>
      </c>
      <c r="E25" s="1">
        <v>43</v>
      </c>
      <c r="F25" s="1">
        <v>30</v>
      </c>
      <c r="G25" s="1">
        <v>29</v>
      </c>
      <c r="H25" s="1">
        <v>31</v>
      </c>
      <c r="I25" s="1">
        <v>31</v>
      </c>
      <c r="J25" s="1">
        <v>33</v>
      </c>
      <c r="K25" s="1">
        <v>48</v>
      </c>
    </row>
    <row r="26" spans="1:11" x14ac:dyDescent="0.25">
      <c r="A26" s="10" t="s">
        <v>13</v>
      </c>
      <c r="B26" s="5">
        <v>8512</v>
      </c>
      <c r="C26" s="5">
        <v>8402</v>
      </c>
      <c r="D26" s="5">
        <v>8261</v>
      </c>
      <c r="E26" s="5">
        <v>8326</v>
      </c>
      <c r="F26" s="5">
        <v>8013</v>
      </c>
      <c r="G26" s="5">
        <v>7828</v>
      </c>
      <c r="H26" s="5">
        <v>8189</v>
      </c>
      <c r="I26" s="5">
        <v>6822</v>
      </c>
      <c r="J26" s="5">
        <v>5417</v>
      </c>
      <c r="K26" s="5">
        <v>5633</v>
      </c>
    </row>
    <row r="27" spans="1:11" x14ac:dyDescent="0.25">
      <c r="A27" s="15"/>
    </row>
    <row r="28" spans="1:11" x14ac:dyDescent="0.25">
      <c r="A28" s="15"/>
    </row>
    <row r="29" spans="1:11" x14ac:dyDescent="0.25">
      <c r="A29" s="15"/>
      <c r="B29" s="21" t="s">
        <v>29</v>
      </c>
      <c r="C29" s="22"/>
      <c r="D29" s="22"/>
      <c r="E29" s="22"/>
      <c r="F29" s="22"/>
      <c r="G29" s="22"/>
      <c r="H29" s="22"/>
      <c r="I29" s="22"/>
      <c r="J29" s="22"/>
      <c r="K29" s="22"/>
    </row>
    <row r="30" spans="1:11" x14ac:dyDescent="0.25">
      <c r="A30" s="9" t="s">
        <v>33</v>
      </c>
      <c r="B30" s="4" t="s">
        <v>0</v>
      </c>
      <c r="C30" s="4" t="s">
        <v>1</v>
      </c>
      <c r="D30" s="4" t="s">
        <v>2</v>
      </c>
      <c r="E30" s="4" t="s">
        <v>3</v>
      </c>
      <c r="F30" s="4" t="s">
        <v>4</v>
      </c>
      <c r="G30" s="4" t="s">
        <v>5</v>
      </c>
      <c r="H30" s="4" t="s">
        <v>6</v>
      </c>
      <c r="I30" s="4" t="s">
        <v>7</v>
      </c>
      <c r="J30" s="4" t="s">
        <v>8</v>
      </c>
      <c r="K30" s="4" t="s">
        <v>9</v>
      </c>
    </row>
    <row r="31" spans="1:11" x14ac:dyDescent="0.25">
      <c r="A31" s="8" t="s">
        <v>83</v>
      </c>
      <c r="B31" s="2">
        <v>0.18761565836298899</v>
      </c>
      <c r="C31" s="2">
        <v>0.18514334133596899</v>
      </c>
      <c r="D31" s="2">
        <v>0.19254569002734201</v>
      </c>
      <c r="E31" s="2">
        <v>0.19648924122310299</v>
      </c>
      <c r="F31" s="2">
        <v>0.19390297523083699</v>
      </c>
      <c r="G31" s="2">
        <v>0.193743388242406</v>
      </c>
      <c r="H31" s="2">
        <v>0.191200354348147</v>
      </c>
      <c r="I31" s="2">
        <v>0.18642566010987099</v>
      </c>
      <c r="J31" s="2">
        <v>0.18966689326988401</v>
      </c>
      <c r="K31" s="2">
        <v>0.19905533063427799</v>
      </c>
    </row>
    <row r="32" spans="1:11" x14ac:dyDescent="0.25">
      <c r="A32" s="8" t="s">
        <v>84</v>
      </c>
      <c r="B32" s="2">
        <v>1.8932384341637E-2</v>
      </c>
      <c r="C32" s="2">
        <v>2.17483406298545E-2</v>
      </c>
      <c r="D32" s="2">
        <v>2.0434594905741801E-2</v>
      </c>
      <c r="E32" s="2">
        <v>2.03850509626274E-2</v>
      </c>
      <c r="F32" s="2">
        <v>2.0372270262347902E-2</v>
      </c>
      <c r="G32" s="2">
        <v>2.3122260843282502E-2</v>
      </c>
      <c r="H32" s="2">
        <v>2.3180274619813999E-2</v>
      </c>
      <c r="I32" s="2">
        <v>2.02020202020202E-2</v>
      </c>
      <c r="J32" s="2">
        <v>1.9941083163380901E-2</v>
      </c>
      <c r="K32" s="2">
        <v>2.2492127755285699E-2</v>
      </c>
    </row>
    <row r="33" spans="1:11" x14ac:dyDescent="0.25">
      <c r="A33" s="8" t="s">
        <v>85</v>
      </c>
      <c r="B33" s="2">
        <v>3.6441281138789999E-2</v>
      </c>
      <c r="C33" s="2">
        <v>3.7706538624488098E-2</v>
      </c>
      <c r="D33" s="2">
        <v>3.7703266657072999E-2</v>
      </c>
      <c r="E33" s="2">
        <v>3.8788221970554898E-2</v>
      </c>
      <c r="F33" s="2">
        <v>4.03048512384582E-2</v>
      </c>
      <c r="G33" s="2">
        <v>3.9746108508387501E-2</v>
      </c>
      <c r="H33" s="2">
        <v>4.1192972095083401E-2</v>
      </c>
      <c r="I33" s="2">
        <v>3.8631933368775503E-2</v>
      </c>
      <c r="J33" s="2">
        <v>4.2601404939950099E-2</v>
      </c>
      <c r="K33" s="2">
        <v>4.7008547008547001E-2</v>
      </c>
    </row>
    <row r="34" spans="1:11" x14ac:dyDescent="0.25">
      <c r="A34" s="8" t="s">
        <v>86</v>
      </c>
      <c r="B34" s="2">
        <v>0.68128113879003604</v>
      </c>
      <c r="C34" s="2">
        <v>0.68168337805394696</v>
      </c>
      <c r="D34" s="2">
        <v>0.67808317743560198</v>
      </c>
      <c r="E34" s="2">
        <v>0.66817667044167595</v>
      </c>
      <c r="F34" s="2">
        <v>0.66671552103180398</v>
      </c>
      <c r="G34" s="2">
        <v>0.66631403959498303</v>
      </c>
      <c r="H34" s="2">
        <v>0.67857670160933103</v>
      </c>
      <c r="I34" s="2">
        <v>0.69466595782385299</v>
      </c>
      <c r="J34" s="2">
        <v>0.690233401314299</v>
      </c>
      <c r="K34" s="2">
        <v>0.67386414754835799</v>
      </c>
    </row>
    <row r="35" spans="1:11" x14ac:dyDescent="0.25">
      <c r="A35" s="8" t="s">
        <v>87</v>
      </c>
      <c r="B35" s="2">
        <v>3.3736654804270502E-2</v>
      </c>
      <c r="C35" s="2">
        <v>2.9091936167208E-2</v>
      </c>
      <c r="D35" s="2">
        <v>2.2449273276730498E-2</v>
      </c>
      <c r="E35" s="2">
        <v>2.4207248018119999E-2</v>
      </c>
      <c r="F35" s="2">
        <v>2.8433240510039599E-2</v>
      </c>
      <c r="G35" s="2">
        <v>3.30965694423455E-2</v>
      </c>
      <c r="H35" s="2">
        <v>3.3810719031448402E-2</v>
      </c>
      <c r="I35" s="2">
        <v>2.85309232677654E-2</v>
      </c>
      <c r="J35" s="2">
        <v>2.3340131429866299E-2</v>
      </c>
      <c r="K35" s="2">
        <v>2.4741340530814199E-2</v>
      </c>
    </row>
    <row r="36" spans="1:11" x14ac:dyDescent="0.25">
      <c r="A36" s="8" t="s">
        <v>88</v>
      </c>
      <c r="B36" s="2">
        <v>4.1992882562277602E-2</v>
      </c>
      <c r="C36" s="2">
        <v>4.46264651885327E-2</v>
      </c>
      <c r="D36" s="2">
        <v>4.8783997697510399E-2</v>
      </c>
      <c r="E36" s="2">
        <v>5.19535673839185E-2</v>
      </c>
      <c r="F36" s="2">
        <v>5.0271141726513299E-2</v>
      </c>
      <c r="G36" s="2">
        <v>4.3977633368596003E-2</v>
      </c>
      <c r="H36" s="2">
        <v>3.2038978296176003E-2</v>
      </c>
      <c r="I36" s="2">
        <v>3.1543505227715797E-2</v>
      </c>
      <c r="J36" s="2">
        <v>3.42170858826195E-2</v>
      </c>
      <c r="K36" s="2">
        <v>3.2838506522716998E-2</v>
      </c>
    </row>
    <row r="37" spans="1:11" x14ac:dyDescent="0.25">
      <c r="A37" s="8" t="s">
        <v>89</v>
      </c>
      <c r="B37" s="2">
        <v>0.12436548223350299</v>
      </c>
      <c r="C37" s="2">
        <v>0.14775725593667499</v>
      </c>
      <c r="D37" s="2">
        <v>0.173267326732673</v>
      </c>
      <c r="E37" s="2">
        <v>0.17085427135678399</v>
      </c>
      <c r="F37" s="2">
        <v>0.16045845272206299</v>
      </c>
      <c r="G37" s="2">
        <v>0.116477272727273</v>
      </c>
      <c r="H37" s="2">
        <v>0.15051020408163299</v>
      </c>
      <c r="I37" s="2">
        <v>0.172910662824208</v>
      </c>
      <c r="J37" s="2">
        <v>0.20905923344947699</v>
      </c>
      <c r="K37" s="2">
        <v>0.214285714285714</v>
      </c>
    </row>
    <row r="38" spans="1:11" x14ac:dyDescent="0.25">
      <c r="A38" s="8" t="s">
        <v>90</v>
      </c>
      <c r="B38" s="2">
        <v>1.7766497461928901E-2</v>
      </c>
      <c r="C38" s="2">
        <v>7.9155672823219003E-3</v>
      </c>
      <c r="D38" s="2">
        <v>2.72277227722772E-2</v>
      </c>
      <c r="E38" s="2">
        <v>2.7638190954773899E-2</v>
      </c>
      <c r="F38" s="2">
        <v>1.7191977077363901E-2</v>
      </c>
      <c r="G38" s="2">
        <v>1.9886363636363601E-2</v>
      </c>
      <c r="H38" s="2">
        <v>2.2959183673469399E-2</v>
      </c>
      <c r="I38" s="2">
        <v>2.3054755043227699E-2</v>
      </c>
      <c r="J38" s="2">
        <v>2.78745644599303E-2</v>
      </c>
      <c r="K38" s="2">
        <v>3.3834586466165398E-2</v>
      </c>
    </row>
    <row r="39" spans="1:11" x14ac:dyDescent="0.25">
      <c r="A39" s="8" t="s">
        <v>91</v>
      </c>
      <c r="B39" s="2">
        <v>4.0609137055837602E-2</v>
      </c>
      <c r="C39" s="2">
        <v>3.4300791556728202E-2</v>
      </c>
      <c r="D39" s="2">
        <v>3.7128712871287099E-2</v>
      </c>
      <c r="E39" s="2">
        <v>2.01005025125628E-2</v>
      </c>
      <c r="F39" s="2">
        <v>2.5787965616045801E-2</v>
      </c>
      <c r="G39" s="2">
        <v>1.9886363636363601E-2</v>
      </c>
      <c r="H39" s="2">
        <v>2.04081632653061E-2</v>
      </c>
      <c r="I39" s="2">
        <v>3.4582132564841501E-2</v>
      </c>
      <c r="J39" s="2">
        <v>4.1811846689895502E-2</v>
      </c>
      <c r="K39" s="2">
        <v>3.7593984962405999E-2</v>
      </c>
    </row>
    <row r="40" spans="1:11" x14ac:dyDescent="0.25">
      <c r="A40" s="8" t="s">
        <v>92</v>
      </c>
      <c r="B40" s="2">
        <v>0.75380710659898498</v>
      </c>
      <c r="C40" s="2">
        <v>0.75461741424802098</v>
      </c>
      <c r="D40" s="2">
        <v>0.70049504950495001</v>
      </c>
      <c r="E40" s="2">
        <v>0.72110552763819102</v>
      </c>
      <c r="F40" s="2">
        <v>0.75071633237822399</v>
      </c>
      <c r="G40" s="2">
        <v>0.79545454545454497</v>
      </c>
      <c r="H40" s="2">
        <v>0.76275510204081598</v>
      </c>
      <c r="I40" s="2">
        <v>0.73775216138328503</v>
      </c>
      <c r="J40" s="2">
        <v>0.67944250871080103</v>
      </c>
      <c r="K40" s="2">
        <v>0.66541353383458601</v>
      </c>
    </row>
    <row r="41" spans="1:11" x14ac:dyDescent="0.25">
      <c r="A41" s="8" t="s">
        <v>93</v>
      </c>
      <c r="B41" s="2">
        <v>5.0761421319797002E-3</v>
      </c>
      <c r="C41" s="2">
        <v>1.31926121372032E-2</v>
      </c>
      <c r="D41" s="2">
        <v>2.4752475247524799E-2</v>
      </c>
      <c r="E41" s="2">
        <v>2.5125628140703501E-2</v>
      </c>
      <c r="F41" s="2">
        <v>1.4326647564469899E-2</v>
      </c>
      <c r="G41" s="2">
        <v>1.9886363636363601E-2</v>
      </c>
      <c r="H41" s="2">
        <v>1.7857142857142901E-2</v>
      </c>
      <c r="I41" s="2">
        <v>1.7291066282420799E-2</v>
      </c>
      <c r="J41" s="2">
        <v>2.4390243902439001E-2</v>
      </c>
      <c r="K41" s="2">
        <v>3.3834586466165398E-2</v>
      </c>
    </row>
    <row r="42" spans="1:11" x14ac:dyDescent="0.25">
      <c r="A42" s="8" t="s">
        <v>94</v>
      </c>
      <c r="B42" s="2">
        <v>5.8375634517766499E-2</v>
      </c>
      <c r="C42" s="2">
        <v>4.2216358839050103E-2</v>
      </c>
      <c r="D42" s="2">
        <v>3.7128712871287099E-2</v>
      </c>
      <c r="E42" s="2">
        <v>3.5175879396984903E-2</v>
      </c>
      <c r="F42" s="2">
        <v>3.1518624641833803E-2</v>
      </c>
      <c r="G42" s="2">
        <v>2.8409090909090901E-2</v>
      </c>
      <c r="H42" s="2">
        <v>2.5510204081632699E-2</v>
      </c>
      <c r="I42" s="2">
        <v>1.4409221902017299E-2</v>
      </c>
      <c r="J42" s="2">
        <v>1.74216027874564E-2</v>
      </c>
      <c r="K42" s="2">
        <v>1.50375939849624E-2</v>
      </c>
    </row>
    <row r="43" spans="1:11" x14ac:dyDescent="0.25">
      <c r="A43" s="8" t="s">
        <v>95</v>
      </c>
      <c r="B43" s="2">
        <v>0.56084172003659605</v>
      </c>
      <c r="C43" s="2">
        <v>0.57112526539278097</v>
      </c>
      <c r="D43" s="2">
        <v>0.58920704845814997</v>
      </c>
      <c r="E43" s="2">
        <v>0.62731481481481499</v>
      </c>
      <c r="F43" s="2">
        <v>0.64209274673008299</v>
      </c>
      <c r="G43" s="2">
        <v>0.640279394644936</v>
      </c>
      <c r="H43" s="2">
        <v>0.62109375</v>
      </c>
      <c r="I43" s="2">
        <v>0.58052884615384603</v>
      </c>
      <c r="J43" s="2">
        <v>0.48814504881450499</v>
      </c>
      <c r="K43" s="2">
        <v>0.43539630836047799</v>
      </c>
    </row>
    <row r="44" spans="1:11" x14ac:dyDescent="0.25">
      <c r="A44" s="8" t="s">
        <v>96</v>
      </c>
      <c r="B44" s="2">
        <v>0.123513266239707</v>
      </c>
      <c r="C44" s="2">
        <v>0.146496815286624</v>
      </c>
      <c r="D44" s="2">
        <v>0.14867841409691601</v>
      </c>
      <c r="E44" s="2">
        <v>0.15277777777777801</v>
      </c>
      <c r="F44" s="2">
        <v>0.15338882282996399</v>
      </c>
      <c r="G44" s="2">
        <v>0.14318975552968599</v>
      </c>
      <c r="H44" s="2">
        <v>0.1376953125</v>
      </c>
      <c r="I44" s="2">
        <v>0.17668269230769201</v>
      </c>
      <c r="J44" s="2">
        <v>0.239888423988842</v>
      </c>
      <c r="K44" s="2">
        <v>0.26058631921824099</v>
      </c>
    </row>
    <row r="45" spans="1:11" x14ac:dyDescent="0.25">
      <c r="A45" s="8" t="s">
        <v>97</v>
      </c>
      <c r="B45" s="2">
        <v>2.2872827081427301E-2</v>
      </c>
      <c r="C45" s="2">
        <v>2.7600849256900199E-2</v>
      </c>
      <c r="D45" s="2">
        <v>2.8634361233480201E-2</v>
      </c>
      <c r="E45" s="2">
        <v>2.5462962962963E-2</v>
      </c>
      <c r="F45" s="2">
        <v>2.2592152199762201E-2</v>
      </c>
      <c r="G45" s="2">
        <v>3.1431897555296899E-2</v>
      </c>
      <c r="H45" s="2">
        <v>2.734375E-2</v>
      </c>
      <c r="I45" s="2">
        <v>2.5240384615384599E-2</v>
      </c>
      <c r="J45" s="2">
        <v>2.3709902370990198E-2</v>
      </c>
      <c r="K45" s="2">
        <v>2.4972855591748101E-2</v>
      </c>
    </row>
    <row r="46" spans="1:11" x14ac:dyDescent="0.25">
      <c r="A46" s="8" t="s">
        <v>98</v>
      </c>
      <c r="B46" s="2">
        <v>7.3193046660567307E-2</v>
      </c>
      <c r="C46" s="2">
        <v>6.5817409766454393E-2</v>
      </c>
      <c r="D46" s="2">
        <v>7.4889867841409705E-2</v>
      </c>
      <c r="E46" s="2">
        <v>6.8287037037036993E-2</v>
      </c>
      <c r="F46" s="2">
        <v>6.6587395957193804E-2</v>
      </c>
      <c r="G46" s="2">
        <v>6.6356228172293405E-2</v>
      </c>
      <c r="H46" s="2">
        <v>7.32421875E-2</v>
      </c>
      <c r="I46" s="2">
        <v>6.8509615384615405E-2</v>
      </c>
      <c r="J46" s="2">
        <v>6.6945606694560705E-2</v>
      </c>
      <c r="K46" s="2">
        <v>6.2975027144408294E-2</v>
      </c>
    </row>
    <row r="47" spans="1:11" x14ac:dyDescent="0.25">
      <c r="A47" s="8" t="s">
        <v>99</v>
      </c>
      <c r="B47" s="2">
        <v>0.103385178408051</v>
      </c>
      <c r="C47" s="2">
        <v>9.9787685774946899E-2</v>
      </c>
      <c r="D47" s="2">
        <v>9.6916299559471397E-2</v>
      </c>
      <c r="E47" s="2">
        <v>7.6388888888888895E-2</v>
      </c>
      <c r="F47" s="2">
        <v>7.9667063020213993E-2</v>
      </c>
      <c r="G47" s="2">
        <v>8.4982537834691493E-2</v>
      </c>
      <c r="H47" s="2">
        <v>0.1103515625</v>
      </c>
      <c r="I47" s="2">
        <v>0.11177884615384601</v>
      </c>
      <c r="J47" s="2">
        <v>0.13528591352859101</v>
      </c>
      <c r="K47" s="2">
        <v>0.16395222584147701</v>
      </c>
    </row>
    <row r="48" spans="1:11" x14ac:dyDescent="0.25">
      <c r="A48" s="8" t="s">
        <v>100</v>
      </c>
      <c r="B48" s="2">
        <v>0.116193961573651</v>
      </c>
      <c r="C48" s="2">
        <v>8.9171974522293002E-2</v>
      </c>
      <c r="D48" s="2">
        <v>6.1674008810572702E-2</v>
      </c>
      <c r="E48" s="2">
        <v>4.9768518518518497E-2</v>
      </c>
      <c r="F48" s="2">
        <v>3.56718192627824E-2</v>
      </c>
      <c r="G48" s="2">
        <v>3.3760186263096598E-2</v>
      </c>
      <c r="H48" s="2">
        <v>3.02734375E-2</v>
      </c>
      <c r="I48" s="2">
        <v>3.7259615384615398E-2</v>
      </c>
      <c r="J48" s="2">
        <v>4.6025104602510497E-2</v>
      </c>
      <c r="K48" s="2">
        <v>5.2117263843648197E-2</v>
      </c>
    </row>
    <row r="49" spans="1:12" x14ac:dyDescent="0.25">
      <c r="A49" s="15"/>
    </row>
    <row r="50" spans="1:12" x14ac:dyDescent="0.25">
      <c r="A50" s="15"/>
    </row>
    <row r="51" spans="1:12" x14ac:dyDescent="0.25">
      <c r="A51" s="15"/>
      <c r="B51" s="21" t="s">
        <v>30</v>
      </c>
      <c r="C51" s="21"/>
      <c r="D51" s="21"/>
      <c r="E51" s="21"/>
      <c r="F51" s="21"/>
      <c r="G51" s="21"/>
      <c r="H51" s="21"/>
      <c r="I51" s="21"/>
      <c r="J51" s="21"/>
      <c r="K51" s="6" t="s">
        <v>31</v>
      </c>
      <c r="L51" s="6" t="s">
        <v>32</v>
      </c>
    </row>
    <row r="52" spans="1:12" x14ac:dyDescent="0.25">
      <c r="A52" s="9" t="s">
        <v>33</v>
      </c>
      <c r="B52" s="4" t="s">
        <v>14</v>
      </c>
      <c r="C52" s="4" t="s">
        <v>15</v>
      </c>
      <c r="D52" s="4" t="s">
        <v>16</v>
      </c>
      <c r="E52" s="4" t="s">
        <v>17</v>
      </c>
      <c r="F52" s="4" t="s">
        <v>18</v>
      </c>
      <c r="G52" s="4" t="s">
        <v>19</v>
      </c>
      <c r="H52" s="4" t="s">
        <v>20</v>
      </c>
      <c r="I52" s="4" t="s">
        <v>21</v>
      </c>
      <c r="J52" s="4" t="s">
        <v>22</v>
      </c>
      <c r="K52" s="4" t="s">
        <v>23</v>
      </c>
      <c r="L52" s="4" t="s">
        <v>24</v>
      </c>
    </row>
    <row r="53" spans="1:12" x14ac:dyDescent="0.25">
      <c r="A53" s="8" t="s">
        <v>83</v>
      </c>
      <c r="B53" s="2">
        <v>-5.31107738998483E-3</v>
      </c>
      <c r="C53" s="2">
        <v>2.0594965675057201E-2</v>
      </c>
      <c r="D53" s="2">
        <v>3.7369207772795197E-2</v>
      </c>
      <c r="E53" s="2">
        <v>-4.6829971181556199E-2</v>
      </c>
      <c r="F53" s="2">
        <v>-3.0990173847316699E-2</v>
      </c>
      <c r="G53" s="2">
        <v>1.0140405616224601E-2</v>
      </c>
      <c r="H53" s="2">
        <v>-0.18764478764478801</v>
      </c>
      <c r="I53" s="2">
        <v>-0.20437262357414401</v>
      </c>
      <c r="J53" s="2">
        <v>5.7347670250896099E-2</v>
      </c>
      <c r="K53" s="3">
        <v>-0.30967238689547599</v>
      </c>
      <c r="L53" s="3">
        <v>-0.32852807283763302</v>
      </c>
    </row>
    <row r="54" spans="1:12" x14ac:dyDescent="0.25">
      <c r="A54" s="8" t="s">
        <v>84</v>
      </c>
      <c r="B54" s="2">
        <v>0.157894736842105</v>
      </c>
      <c r="C54" s="2">
        <v>-7.7922077922077906E-2</v>
      </c>
      <c r="D54" s="2">
        <v>1.4084507042253501E-2</v>
      </c>
      <c r="E54" s="2">
        <v>-3.4722222222222203E-2</v>
      </c>
      <c r="F54" s="2">
        <v>0.100719424460432</v>
      </c>
      <c r="G54" s="2">
        <v>2.61437908496732E-2</v>
      </c>
      <c r="H54" s="2">
        <v>-0.273885350318471</v>
      </c>
      <c r="I54" s="2">
        <v>-0.22807017543859601</v>
      </c>
      <c r="J54" s="2">
        <v>0.13636363636363599</v>
      </c>
      <c r="K54" s="3">
        <v>-0.34640522875816998</v>
      </c>
      <c r="L54" s="3">
        <v>-0.24812030075187999</v>
      </c>
    </row>
    <row r="55" spans="1:12" x14ac:dyDescent="0.25">
      <c r="A55" s="8" t="s">
        <v>85</v>
      </c>
      <c r="B55" s="2">
        <v>4.296875E-2</v>
      </c>
      <c r="C55" s="2">
        <v>-1.8726591760299598E-2</v>
      </c>
      <c r="D55" s="2">
        <v>4.58015267175573E-2</v>
      </c>
      <c r="E55" s="2">
        <v>3.6496350364963498E-3</v>
      </c>
      <c r="F55" s="2">
        <v>-4.3636363636363598E-2</v>
      </c>
      <c r="G55" s="2">
        <v>6.0836501901140698E-2</v>
      </c>
      <c r="H55" s="2">
        <v>-0.21863799283154101</v>
      </c>
      <c r="I55" s="2">
        <v>-0.13761467889908299</v>
      </c>
      <c r="J55" s="2">
        <v>0.111702127659574</v>
      </c>
      <c r="K55" s="3">
        <v>-0.20532319391635001</v>
      </c>
      <c r="L55" s="3">
        <v>-0.18359375</v>
      </c>
    </row>
    <row r="56" spans="1:12" x14ac:dyDescent="0.25">
      <c r="A56" s="8" t="s">
        <v>86</v>
      </c>
      <c r="B56" s="2">
        <v>8.5666527371500208E-3</v>
      </c>
      <c r="C56" s="2">
        <v>-2.3824321524756598E-2</v>
      </c>
      <c r="D56" s="2">
        <v>1.6977928692699499E-3</v>
      </c>
      <c r="E56" s="2">
        <v>-3.6228813559321997E-2</v>
      </c>
      <c r="F56" s="2">
        <v>-3.0775994724115199E-2</v>
      </c>
      <c r="G56" s="2">
        <v>4.2413245633930598E-2</v>
      </c>
      <c r="H56" s="2">
        <v>-0.14708442123585699</v>
      </c>
      <c r="I56" s="2">
        <v>-0.22295918367346901</v>
      </c>
      <c r="J56" s="2">
        <v>-1.64149704530532E-2</v>
      </c>
      <c r="K56" s="3">
        <v>-0.32048083465638499</v>
      </c>
      <c r="L56" s="3">
        <v>-0.37400752193898901</v>
      </c>
    </row>
    <row r="57" spans="1:12" x14ac:dyDescent="0.25">
      <c r="A57" s="8" t="s">
        <v>87</v>
      </c>
      <c r="B57" s="2">
        <v>-0.13080168776371301</v>
      </c>
      <c r="C57" s="2">
        <v>-0.242718446601942</v>
      </c>
      <c r="D57" s="2">
        <v>9.6153846153846201E-2</v>
      </c>
      <c r="E57" s="2">
        <v>0.13450292397660801</v>
      </c>
      <c r="F57" s="2">
        <v>0.12886597938144301</v>
      </c>
      <c r="G57" s="2">
        <v>4.5662100456621002E-2</v>
      </c>
      <c r="H57" s="2">
        <v>-0.29694323144104801</v>
      </c>
      <c r="I57" s="2">
        <v>-0.36024844720496901</v>
      </c>
      <c r="J57" s="2">
        <v>6.7961165048543701E-2</v>
      </c>
      <c r="K57" s="3">
        <v>-0.49771689497716898</v>
      </c>
      <c r="L57" s="3">
        <v>-0.53586497890295404</v>
      </c>
    </row>
    <row r="58" spans="1:12" x14ac:dyDescent="0.25">
      <c r="A58" s="8" t="s">
        <v>88</v>
      </c>
      <c r="B58" s="2">
        <v>7.1186440677966104E-2</v>
      </c>
      <c r="C58" s="2">
        <v>7.2784810126582306E-2</v>
      </c>
      <c r="D58" s="2">
        <v>8.2595870206489702E-2</v>
      </c>
      <c r="E58" s="2">
        <v>-6.5395095367847406E-2</v>
      </c>
      <c r="F58" s="2">
        <v>-0.15160349854227401</v>
      </c>
      <c r="G58" s="2">
        <v>-0.25429553264604798</v>
      </c>
      <c r="H58" s="2">
        <v>-0.17972350230414699</v>
      </c>
      <c r="I58" s="2">
        <v>-0.151685393258427</v>
      </c>
      <c r="J58" s="2">
        <v>-3.3112582781456998E-2</v>
      </c>
      <c r="K58" s="3">
        <v>-0.49828178694158098</v>
      </c>
      <c r="L58" s="3">
        <v>-0.50508474576271201</v>
      </c>
    </row>
    <row r="59" spans="1:12" x14ac:dyDescent="0.25">
      <c r="A59" s="8" t="s">
        <v>89</v>
      </c>
      <c r="B59" s="2">
        <v>0.14285714285714299</v>
      </c>
      <c r="C59" s="2">
        <v>0.25</v>
      </c>
      <c r="D59" s="2">
        <v>-2.8571428571428598E-2</v>
      </c>
      <c r="E59" s="2">
        <v>-0.17647058823529399</v>
      </c>
      <c r="F59" s="2">
        <v>-0.26785714285714302</v>
      </c>
      <c r="G59" s="2">
        <v>0.439024390243902</v>
      </c>
      <c r="H59" s="2">
        <v>1.6949152542372899E-2</v>
      </c>
      <c r="I59" s="2">
        <v>0</v>
      </c>
      <c r="J59" s="2">
        <v>-0.05</v>
      </c>
      <c r="K59" s="3">
        <v>0.39024390243902402</v>
      </c>
      <c r="L59" s="3">
        <v>0.16326530612244899</v>
      </c>
    </row>
    <row r="60" spans="1:12" x14ac:dyDescent="0.25">
      <c r="A60" s="8" t="s">
        <v>90</v>
      </c>
      <c r="B60" s="2">
        <v>-0.57142857142857095</v>
      </c>
      <c r="C60" s="2">
        <v>2.6666666666666701</v>
      </c>
      <c r="D60" s="2">
        <v>0</v>
      </c>
      <c r="E60" s="2">
        <v>-0.45454545454545497</v>
      </c>
      <c r="F60" s="2">
        <v>0.16666666666666699</v>
      </c>
      <c r="G60" s="2">
        <v>0.28571428571428598</v>
      </c>
      <c r="H60" s="2">
        <v>-0.11111111111111099</v>
      </c>
      <c r="I60" s="2">
        <v>0</v>
      </c>
      <c r="J60" s="2">
        <v>0.125</v>
      </c>
      <c r="K60" s="3">
        <v>0.28571428571428598</v>
      </c>
      <c r="L60" s="3">
        <v>0.28571428571428598</v>
      </c>
    </row>
    <row r="61" spans="1:12" x14ac:dyDescent="0.25">
      <c r="A61" s="8" t="s">
        <v>91</v>
      </c>
      <c r="B61" s="2">
        <v>-0.1875</v>
      </c>
      <c r="C61" s="2">
        <v>0.15384615384615399</v>
      </c>
      <c r="D61" s="2">
        <v>-0.46666666666666701</v>
      </c>
      <c r="E61" s="2">
        <v>0.125</v>
      </c>
      <c r="F61" s="2">
        <v>-0.22222222222222199</v>
      </c>
      <c r="G61" s="2">
        <v>0.14285714285714299</v>
      </c>
      <c r="H61" s="2">
        <v>0.5</v>
      </c>
      <c r="I61" s="2">
        <v>0</v>
      </c>
      <c r="J61" s="2">
        <v>-0.16666666666666699</v>
      </c>
      <c r="K61" s="3">
        <v>0.42857142857142899</v>
      </c>
      <c r="L61" s="3">
        <v>-0.375</v>
      </c>
    </row>
    <row r="62" spans="1:12" x14ac:dyDescent="0.25">
      <c r="A62" s="8" t="s">
        <v>92</v>
      </c>
      <c r="B62" s="2">
        <v>-3.7037037037037E-2</v>
      </c>
      <c r="C62" s="2">
        <v>-1.04895104895105E-2</v>
      </c>
      <c r="D62" s="2">
        <v>1.41342756183746E-2</v>
      </c>
      <c r="E62" s="2">
        <v>-8.7108013937282194E-2</v>
      </c>
      <c r="F62" s="2">
        <v>6.8702290076335895E-2</v>
      </c>
      <c r="G62" s="2">
        <v>6.7857142857142894E-2</v>
      </c>
      <c r="H62" s="2">
        <v>-0.14381270903009999</v>
      </c>
      <c r="I62" s="2">
        <v>-0.23828125</v>
      </c>
      <c r="J62" s="2">
        <v>-9.2307692307692299E-2</v>
      </c>
      <c r="K62" s="3">
        <v>-0.36785714285714299</v>
      </c>
      <c r="L62" s="3">
        <v>-0.40404040404040398</v>
      </c>
    </row>
    <row r="63" spans="1:12" x14ac:dyDescent="0.25">
      <c r="A63" s="8" t="s">
        <v>93</v>
      </c>
      <c r="B63" s="2">
        <v>1.5</v>
      </c>
      <c r="C63" s="2">
        <v>1</v>
      </c>
      <c r="D63" s="2">
        <v>0</v>
      </c>
      <c r="E63" s="2">
        <v>-0.5</v>
      </c>
      <c r="F63" s="2">
        <v>0.4</v>
      </c>
      <c r="G63" s="2">
        <v>0</v>
      </c>
      <c r="H63" s="2">
        <v>-0.14285714285714299</v>
      </c>
      <c r="I63" s="2">
        <v>0.16666666666666699</v>
      </c>
      <c r="J63" s="2">
        <v>0.28571428571428598</v>
      </c>
      <c r="K63" s="3">
        <v>0.28571428571428598</v>
      </c>
      <c r="L63" s="3">
        <v>3.5</v>
      </c>
    </row>
    <row r="64" spans="1:12" x14ac:dyDescent="0.25">
      <c r="A64" s="8" t="s">
        <v>94</v>
      </c>
      <c r="B64" s="2">
        <v>-0.30434782608695699</v>
      </c>
      <c r="C64" s="2">
        <v>-6.25E-2</v>
      </c>
      <c r="D64" s="2">
        <v>-6.6666666666666693E-2</v>
      </c>
      <c r="E64" s="2">
        <v>-0.214285714285714</v>
      </c>
      <c r="F64" s="2">
        <v>-9.0909090909090898E-2</v>
      </c>
      <c r="G64" s="2">
        <v>0</v>
      </c>
      <c r="H64" s="2">
        <v>-0.5</v>
      </c>
      <c r="I64" s="2">
        <v>0</v>
      </c>
      <c r="J64" s="2">
        <v>-0.2</v>
      </c>
      <c r="K64" s="3">
        <v>-0.6</v>
      </c>
      <c r="L64" s="3">
        <v>-0.82608695652173902</v>
      </c>
    </row>
    <row r="65" spans="1:12" x14ac:dyDescent="0.25">
      <c r="A65" s="8" t="s">
        <v>95</v>
      </c>
      <c r="B65" s="2">
        <v>-0.122349102773246</v>
      </c>
      <c r="C65" s="2">
        <v>-5.5762081784386597E-3</v>
      </c>
      <c r="D65" s="2">
        <v>1.3084112149532701E-2</v>
      </c>
      <c r="E65" s="2">
        <v>-3.6900369003690001E-3</v>
      </c>
      <c r="F65" s="2">
        <v>1.85185185185185E-2</v>
      </c>
      <c r="G65" s="2">
        <v>0.15636363636363601</v>
      </c>
      <c r="H65" s="2">
        <v>-0.240566037735849</v>
      </c>
      <c r="I65" s="2">
        <v>-0.27536231884057999</v>
      </c>
      <c r="J65" s="2">
        <v>0.14571428571428599</v>
      </c>
      <c r="K65" s="3">
        <v>-0.27090909090909099</v>
      </c>
      <c r="L65" s="3">
        <v>-0.34584013050571</v>
      </c>
    </row>
    <row r="66" spans="1:12" x14ac:dyDescent="0.25">
      <c r="A66" s="8" t="s">
        <v>96</v>
      </c>
      <c r="B66" s="2">
        <v>2.2222222222222199E-2</v>
      </c>
      <c r="C66" s="2">
        <v>-2.1739130434782601E-2</v>
      </c>
      <c r="D66" s="2">
        <v>-2.2222222222222199E-2</v>
      </c>
      <c r="E66" s="2">
        <v>-2.27272727272727E-2</v>
      </c>
      <c r="F66" s="2">
        <v>-4.6511627906976702E-2</v>
      </c>
      <c r="G66" s="2">
        <v>0.146341463414634</v>
      </c>
      <c r="H66" s="2">
        <v>4.2553191489361701E-2</v>
      </c>
      <c r="I66" s="2">
        <v>0.17006802721088399</v>
      </c>
      <c r="J66" s="2">
        <v>0.39534883720930197</v>
      </c>
      <c r="K66" s="3">
        <v>0.95121951219512202</v>
      </c>
      <c r="L66" s="3">
        <v>0.77777777777777801</v>
      </c>
    </row>
    <row r="67" spans="1:12" x14ac:dyDescent="0.25">
      <c r="A67" s="8" t="s">
        <v>97</v>
      </c>
      <c r="B67" s="2">
        <v>0.04</v>
      </c>
      <c r="C67" s="2">
        <v>0</v>
      </c>
      <c r="D67" s="2">
        <v>-0.15384615384615399</v>
      </c>
      <c r="E67" s="2">
        <v>-0.13636363636363599</v>
      </c>
      <c r="F67" s="2">
        <v>0.42105263157894701</v>
      </c>
      <c r="G67" s="2">
        <v>3.7037037037037E-2</v>
      </c>
      <c r="H67" s="2">
        <v>-0.25</v>
      </c>
      <c r="I67" s="2">
        <v>-0.19047619047618999</v>
      </c>
      <c r="J67" s="2">
        <v>0.35294117647058798</v>
      </c>
      <c r="K67" s="3">
        <v>-0.148148148148148</v>
      </c>
      <c r="L67" s="3">
        <v>-0.08</v>
      </c>
    </row>
    <row r="68" spans="1:12" x14ac:dyDescent="0.25">
      <c r="A68" s="8" t="s">
        <v>98</v>
      </c>
      <c r="B68" s="2">
        <v>-0.22500000000000001</v>
      </c>
      <c r="C68" s="2">
        <v>9.6774193548387094E-2</v>
      </c>
      <c r="D68" s="2">
        <v>-0.13235294117647101</v>
      </c>
      <c r="E68" s="2">
        <v>-5.0847457627118599E-2</v>
      </c>
      <c r="F68" s="2">
        <v>1.7857142857142901E-2</v>
      </c>
      <c r="G68" s="2">
        <v>0.31578947368421101</v>
      </c>
      <c r="H68" s="2">
        <v>-0.24</v>
      </c>
      <c r="I68" s="2">
        <v>-0.157894736842105</v>
      </c>
      <c r="J68" s="2">
        <v>0.20833333333333301</v>
      </c>
      <c r="K68" s="3">
        <v>1.7543859649122799E-2</v>
      </c>
      <c r="L68" s="3">
        <v>-0.27500000000000002</v>
      </c>
    </row>
    <row r="69" spans="1:12" x14ac:dyDescent="0.25">
      <c r="A69" s="8" t="s">
        <v>99</v>
      </c>
      <c r="B69" s="2">
        <v>-0.16814159292035399</v>
      </c>
      <c r="C69" s="2">
        <v>-6.3829787234042507E-2</v>
      </c>
      <c r="D69" s="2">
        <v>-0.25</v>
      </c>
      <c r="E69" s="2">
        <v>1.5151515151515201E-2</v>
      </c>
      <c r="F69" s="2">
        <v>8.9552238805970102E-2</v>
      </c>
      <c r="G69" s="2">
        <v>0.54794520547945202</v>
      </c>
      <c r="H69" s="2">
        <v>-0.17699115044247801</v>
      </c>
      <c r="I69" s="2">
        <v>4.3010752688171998E-2</v>
      </c>
      <c r="J69" s="2">
        <v>0.55670103092783496</v>
      </c>
      <c r="K69" s="3">
        <v>1.06849315068493</v>
      </c>
      <c r="L69" s="3">
        <v>0.33628318584070799</v>
      </c>
    </row>
    <row r="70" spans="1:12" x14ac:dyDescent="0.25">
      <c r="A70" s="8" t="s">
        <v>100</v>
      </c>
      <c r="B70" s="2">
        <v>-0.33858267716535401</v>
      </c>
      <c r="C70" s="2">
        <v>-0.33333333333333298</v>
      </c>
      <c r="D70" s="2">
        <v>-0.23214285714285701</v>
      </c>
      <c r="E70" s="2">
        <v>-0.30232558139534899</v>
      </c>
      <c r="F70" s="2">
        <v>-3.3333333333333298E-2</v>
      </c>
      <c r="G70" s="2">
        <v>6.8965517241379296E-2</v>
      </c>
      <c r="H70" s="2">
        <v>0</v>
      </c>
      <c r="I70" s="2">
        <v>6.4516129032258104E-2</v>
      </c>
      <c r="J70" s="2">
        <v>0.45454545454545497</v>
      </c>
      <c r="K70" s="3">
        <v>0.65517241379310298</v>
      </c>
      <c r="L70" s="3">
        <v>-0.62204724409448797</v>
      </c>
    </row>
    <row r="71" spans="1:12" x14ac:dyDescent="0.25">
      <c r="A71" s="11" t="s">
        <v>13</v>
      </c>
      <c r="B71" s="3">
        <v>-1.29229323308271E-2</v>
      </c>
      <c r="C71" s="3">
        <v>-1.6781718638419402E-2</v>
      </c>
      <c r="D71" s="3">
        <v>7.8682968163660601E-3</v>
      </c>
      <c r="E71" s="3">
        <v>-3.7593081912082597E-2</v>
      </c>
      <c r="F71" s="3">
        <v>-2.30874828403844E-2</v>
      </c>
      <c r="G71" s="3">
        <v>4.6116504854368898E-2</v>
      </c>
      <c r="H71" s="3">
        <v>-0.16693124923678099</v>
      </c>
      <c r="I71" s="3">
        <v>-0.20595133391967199</v>
      </c>
      <c r="J71" s="3">
        <v>3.9874469263429899E-2</v>
      </c>
      <c r="K71" s="3">
        <v>-0.28040367910066399</v>
      </c>
      <c r="L71" s="3">
        <v>-0.33822838345864698</v>
      </c>
    </row>
    <row r="72" spans="1:12" x14ac:dyDescent="0.25">
      <c r="A72" s="15"/>
    </row>
    <row r="73" spans="1:12" x14ac:dyDescent="0.25">
      <c r="A73" s="13" t="s">
        <v>34</v>
      </c>
    </row>
    <row r="74" spans="1:12" x14ac:dyDescent="0.25">
      <c r="A74" s="14" t="s">
        <v>35</v>
      </c>
    </row>
    <row r="75" spans="1:12" x14ac:dyDescent="0.25">
      <c r="A75" s="14" t="s">
        <v>36</v>
      </c>
    </row>
    <row r="76" spans="1:12" x14ac:dyDescent="0.25">
      <c r="A76" s="14" t="s">
        <v>37</v>
      </c>
    </row>
    <row r="77" spans="1:12" x14ac:dyDescent="0.25">
      <c r="A77" s="14" t="s">
        <v>102</v>
      </c>
    </row>
    <row r="78" spans="1:12" x14ac:dyDescent="0.25">
      <c r="A78" s="14" t="s">
        <v>38</v>
      </c>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140</v>
      </c>
    </row>
    <row r="2" spans="1:11" ht="15" x14ac:dyDescent="0.25">
      <c r="A2" s="12" t="s">
        <v>141</v>
      </c>
    </row>
    <row r="3" spans="1:11" ht="15" x14ac:dyDescent="0.25">
      <c r="A3" s="12" t="s">
        <v>27</v>
      </c>
    </row>
    <row r="4" spans="1:11" x14ac:dyDescent="0.25">
      <c r="A4" s="15"/>
    </row>
    <row r="5" spans="1:11" x14ac:dyDescent="0.25">
      <c r="A5" s="17" t="str">
        <f>HYPERLINK("#'Table of contents'!A28",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10</v>
      </c>
      <c r="B8" s="1">
        <v>45</v>
      </c>
      <c r="C8" s="1">
        <v>31</v>
      </c>
      <c r="D8" s="1">
        <v>249</v>
      </c>
      <c r="E8" s="1">
        <v>289</v>
      </c>
      <c r="F8" s="1">
        <v>419</v>
      </c>
      <c r="G8" s="1">
        <v>411</v>
      </c>
      <c r="H8" s="1">
        <v>352</v>
      </c>
      <c r="I8" s="1">
        <v>385</v>
      </c>
      <c r="J8" s="1">
        <v>362</v>
      </c>
      <c r="K8" s="1">
        <v>290</v>
      </c>
    </row>
    <row r="9" spans="1:11" x14ac:dyDescent="0.25">
      <c r="A9" s="16" t="s">
        <v>11</v>
      </c>
      <c r="B9" s="1">
        <v>474</v>
      </c>
      <c r="C9" s="1">
        <v>430</v>
      </c>
      <c r="D9" s="1">
        <v>595</v>
      </c>
      <c r="E9" s="1">
        <v>710</v>
      </c>
      <c r="F9" s="1">
        <v>850</v>
      </c>
      <c r="G9" s="1">
        <v>967</v>
      </c>
      <c r="H9" s="1">
        <v>1076</v>
      </c>
      <c r="I9" s="1">
        <v>1183</v>
      </c>
      <c r="J9" s="1">
        <v>1330</v>
      </c>
      <c r="K9" s="1">
        <v>1347</v>
      </c>
    </row>
    <row r="10" spans="1:11" x14ac:dyDescent="0.25">
      <c r="A10" s="16" t="s">
        <v>12</v>
      </c>
      <c r="B10" s="1">
        <v>46</v>
      </c>
      <c r="C10" s="1">
        <v>43</v>
      </c>
      <c r="D10" s="1">
        <v>86</v>
      </c>
      <c r="E10" s="1">
        <v>112</v>
      </c>
      <c r="F10" s="1">
        <v>136</v>
      </c>
      <c r="G10" s="1">
        <v>149</v>
      </c>
      <c r="H10" s="1">
        <v>171</v>
      </c>
      <c r="I10" s="1">
        <v>181</v>
      </c>
      <c r="J10" s="1">
        <v>182</v>
      </c>
      <c r="K10" s="1">
        <v>175</v>
      </c>
    </row>
    <row r="11" spans="1:11" x14ac:dyDescent="0.25">
      <c r="A11" s="10" t="s">
        <v>13</v>
      </c>
      <c r="B11" s="5">
        <v>565</v>
      </c>
      <c r="C11" s="5">
        <v>504</v>
      </c>
      <c r="D11" s="5">
        <v>930</v>
      </c>
      <c r="E11" s="5">
        <v>1111</v>
      </c>
      <c r="F11" s="5">
        <v>1405</v>
      </c>
      <c r="G11" s="5">
        <v>1527</v>
      </c>
      <c r="H11" s="5">
        <v>1599</v>
      </c>
      <c r="I11" s="5">
        <v>1749</v>
      </c>
      <c r="J11" s="5">
        <v>1874</v>
      </c>
      <c r="K11" s="5">
        <v>1812</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10</v>
      </c>
      <c r="B16" s="2">
        <v>7.9646017699115002E-2</v>
      </c>
      <c r="C16" s="2">
        <v>6.1507936507936498E-2</v>
      </c>
      <c r="D16" s="2">
        <v>0.26774193548387099</v>
      </c>
      <c r="E16" s="2">
        <v>0.26012601260126</v>
      </c>
      <c r="F16" s="2">
        <v>0.29822064056939501</v>
      </c>
      <c r="G16" s="2">
        <v>0.26915520628683698</v>
      </c>
      <c r="H16" s="2">
        <v>0.220137585991245</v>
      </c>
      <c r="I16" s="2">
        <v>0.22012578616352199</v>
      </c>
      <c r="J16" s="2">
        <v>0.19316969050160099</v>
      </c>
      <c r="K16" s="2">
        <v>0.16004415011037501</v>
      </c>
    </row>
    <row r="17" spans="1:12" x14ac:dyDescent="0.25">
      <c r="A17" s="8" t="s">
        <v>11</v>
      </c>
      <c r="B17" s="2">
        <v>0.83893805309734504</v>
      </c>
      <c r="C17" s="2">
        <v>0.85317460317460303</v>
      </c>
      <c r="D17" s="2">
        <v>0.63978494623655902</v>
      </c>
      <c r="E17" s="2">
        <v>0.63906390639063904</v>
      </c>
      <c r="F17" s="2">
        <v>0.604982206405694</v>
      </c>
      <c r="G17" s="2">
        <v>0.63326784544859205</v>
      </c>
      <c r="H17" s="2">
        <v>0.67292057535960004</v>
      </c>
      <c r="I17" s="2">
        <v>0.67638650657518595</v>
      </c>
      <c r="J17" s="2">
        <v>0.70971184631803597</v>
      </c>
      <c r="K17" s="2">
        <v>0.74337748344370902</v>
      </c>
    </row>
    <row r="18" spans="1:12" x14ac:dyDescent="0.25">
      <c r="A18" s="8" t="s">
        <v>12</v>
      </c>
      <c r="B18" s="2">
        <v>8.1415929203539794E-2</v>
      </c>
      <c r="C18" s="2">
        <v>8.5317460317460306E-2</v>
      </c>
      <c r="D18" s="2">
        <v>9.2473118279569902E-2</v>
      </c>
      <c r="E18" s="2">
        <v>0.100810081008101</v>
      </c>
      <c r="F18" s="2">
        <v>9.6797153024911001E-2</v>
      </c>
      <c r="G18" s="2">
        <v>9.7576948264571098E-2</v>
      </c>
      <c r="H18" s="2">
        <v>0.106941838649156</v>
      </c>
      <c r="I18" s="2">
        <v>0.103487707261292</v>
      </c>
      <c r="J18" s="2">
        <v>9.7118463180362893E-2</v>
      </c>
      <c r="K18" s="2">
        <v>9.6578366445916095E-2</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10</v>
      </c>
      <c r="B23" s="2">
        <v>-0.31111111111111101</v>
      </c>
      <c r="C23" s="2">
        <v>7.0322580645161299</v>
      </c>
      <c r="D23" s="2">
        <v>0.160642570281124</v>
      </c>
      <c r="E23" s="2">
        <v>0.449826989619377</v>
      </c>
      <c r="F23" s="2">
        <v>-1.9093078758949899E-2</v>
      </c>
      <c r="G23" s="2">
        <v>-0.14355231143552299</v>
      </c>
      <c r="H23" s="2">
        <v>9.375E-2</v>
      </c>
      <c r="I23" s="2">
        <v>-5.9740259740259698E-2</v>
      </c>
      <c r="J23" s="2">
        <v>-0.198895027624309</v>
      </c>
      <c r="K23" s="3">
        <v>-0.29440389294403901</v>
      </c>
      <c r="L23" s="3">
        <v>5.4444444444444402</v>
      </c>
    </row>
    <row r="24" spans="1:12" x14ac:dyDescent="0.25">
      <c r="A24" s="8" t="s">
        <v>11</v>
      </c>
      <c r="B24" s="2">
        <v>-9.2827004219409301E-2</v>
      </c>
      <c r="C24" s="2">
        <v>0.38372093023255799</v>
      </c>
      <c r="D24" s="2">
        <v>0.19327731092437</v>
      </c>
      <c r="E24" s="2">
        <v>0.19718309859154901</v>
      </c>
      <c r="F24" s="2">
        <v>0.13764705882352901</v>
      </c>
      <c r="G24" s="2">
        <v>0.11271975180972101</v>
      </c>
      <c r="H24" s="2">
        <v>9.9442379182156093E-2</v>
      </c>
      <c r="I24" s="2">
        <v>0.124260355029586</v>
      </c>
      <c r="J24" s="2">
        <v>1.2781954887218E-2</v>
      </c>
      <c r="K24" s="3">
        <v>0.39296794208893499</v>
      </c>
      <c r="L24" s="3">
        <v>1.84177215189873</v>
      </c>
    </row>
    <row r="25" spans="1:12" x14ac:dyDescent="0.25">
      <c r="A25" s="8" t="s">
        <v>12</v>
      </c>
      <c r="B25" s="2">
        <v>-6.5217391304347797E-2</v>
      </c>
      <c r="C25" s="2">
        <v>1</v>
      </c>
      <c r="D25" s="2">
        <v>0.30232558139534899</v>
      </c>
      <c r="E25" s="2">
        <v>0.214285714285714</v>
      </c>
      <c r="F25" s="2">
        <v>9.5588235294117599E-2</v>
      </c>
      <c r="G25" s="2">
        <v>0.14765100671140899</v>
      </c>
      <c r="H25" s="2">
        <v>5.8479532163742701E-2</v>
      </c>
      <c r="I25" s="2">
        <v>5.5248618784530402E-3</v>
      </c>
      <c r="J25" s="2">
        <v>-3.8461538461538498E-2</v>
      </c>
      <c r="K25" s="3">
        <v>0.17449664429530201</v>
      </c>
      <c r="L25" s="3">
        <v>2.8043478260869601</v>
      </c>
    </row>
    <row r="26" spans="1:12" x14ac:dyDescent="0.25">
      <c r="A26" s="11" t="s">
        <v>13</v>
      </c>
      <c r="B26" s="3">
        <v>-0.107964601769912</v>
      </c>
      <c r="C26" s="3">
        <v>0.84523809523809501</v>
      </c>
      <c r="D26" s="3">
        <v>0.19462365591397801</v>
      </c>
      <c r="E26" s="3">
        <v>0.26462646264626499</v>
      </c>
      <c r="F26" s="3">
        <v>8.6832740213523094E-2</v>
      </c>
      <c r="G26" s="3">
        <v>4.7151277013752498E-2</v>
      </c>
      <c r="H26" s="3">
        <v>9.3808630393996201E-2</v>
      </c>
      <c r="I26" s="3">
        <v>7.1469411092052598E-2</v>
      </c>
      <c r="J26" s="3">
        <v>-3.30843116328709E-2</v>
      </c>
      <c r="K26" s="3">
        <v>0.18664047151277</v>
      </c>
      <c r="L26" s="3">
        <v>2.2070796460177</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142</v>
      </c>
    </row>
    <row r="2" spans="1:11" ht="15" x14ac:dyDescent="0.25">
      <c r="A2" s="12" t="s">
        <v>141</v>
      </c>
    </row>
    <row r="3" spans="1:11" ht="15" x14ac:dyDescent="0.25">
      <c r="A3" s="12" t="s">
        <v>42</v>
      </c>
    </row>
    <row r="4" spans="1:11" x14ac:dyDescent="0.25">
      <c r="A4" s="15"/>
    </row>
    <row r="5" spans="1:11" x14ac:dyDescent="0.25">
      <c r="A5" s="17" t="str">
        <f>HYPERLINK("#'Table of contents'!A29",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39</v>
      </c>
      <c r="B8" s="1">
        <v>321</v>
      </c>
      <c r="C8" s="1">
        <v>278</v>
      </c>
      <c r="D8" s="1">
        <v>491</v>
      </c>
      <c r="E8" s="1">
        <v>576</v>
      </c>
      <c r="F8" s="1">
        <v>705</v>
      </c>
      <c r="G8" s="1">
        <v>773</v>
      </c>
      <c r="H8" s="1">
        <v>827</v>
      </c>
      <c r="I8" s="1">
        <v>908</v>
      </c>
      <c r="J8" s="1">
        <v>975</v>
      </c>
      <c r="K8" s="1">
        <v>933</v>
      </c>
    </row>
    <row r="9" spans="1:11" x14ac:dyDescent="0.25">
      <c r="A9" s="16" t="s">
        <v>40</v>
      </c>
      <c r="B9" s="1">
        <v>244</v>
      </c>
      <c r="C9" s="1">
        <v>226</v>
      </c>
      <c r="D9" s="1">
        <v>439</v>
      </c>
      <c r="E9" s="1">
        <v>535</v>
      </c>
      <c r="F9" s="1">
        <v>700</v>
      </c>
      <c r="G9" s="1">
        <v>754</v>
      </c>
      <c r="H9" s="1">
        <v>772</v>
      </c>
      <c r="I9" s="1">
        <v>841</v>
      </c>
      <c r="J9" s="1">
        <v>899</v>
      </c>
      <c r="K9" s="1">
        <v>879</v>
      </c>
    </row>
    <row r="10" spans="1:11" x14ac:dyDescent="0.25">
      <c r="A10" s="10" t="s">
        <v>13</v>
      </c>
      <c r="B10" s="5">
        <v>565</v>
      </c>
      <c r="C10" s="5">
        <v>504</v>
      </c>
      <c r="D10" s="5">
        <v>930</v>
      </c>
      <c r="E10" s="5">
        <v>1111</v>
      </c>
      <c r="F10" s="5">
        <v>1405</v>
      </c>
      <c r="G10" s="5">
        <v>1527</v>
      </c>
      <c r="H10" s="5">
        <v>1599</v>
      </c>
      <c r="I10" s="5">
        <v>1749</v>
      </c>
      <c r="J10" s="5">
        <v>1874</v>
      </c>
      <c r="K10" s="5">
        <v>1812</v>
      </c>
    </row>
    <row r="11" spans="1:11" x14ac:dyDescent="0.25">
      <c r="A11" s="15"/>
    </row>
    <row r="12" spans="1:11" x14ac:dyDescent="0.25">
      <c r="A12" s="15"/>
    </row>
    <row r="13" spans="1:11" x14ac:dyDescent="0.25">
      <c r="A13" s="15"/>
      <c r="B13" s="21" t="s">
        <v>29</v>
      </c>
      <c r="C13" s="22"/>
      <c r="D13" s="22"/>
      <c r="E13" s="22"/>
      <c r="F13" s="22"/>
      <c r="G13" s="22"/>
      <c r="H13" s="22"/>
      <c r="I13" s="22"/>
      <c r="J13" s="22"/>
      <c r="K13" s="22"/>
    </row>
    <row r="14" spans="1:11" x14ac:dyDescent="0.25">
      <c r="A14" s="9" t="s">
        <v>33</v>
      </c>
      <c r="B14" s="4" t="s">
        <v>0</v>
      </c>
      <c r="C14" s="4" t="s">
        <v>1</v>
      </c>
      <c r="D14" s="4" t="s">
        <v>2</v>
      </c>
      <c r="E14" s="4" t="s">
        <v>3</v>
      </c>
      <c r="F14" s="4" t="s">
        <v>4</v>
      </c>
      <c r="G14" s="4" t="s">
        <v>5</v>
      </c>
      <c r="H14" s="4" t="s">
        <v>6</v>
      </c>
      <c r="I14" s="4" t="s">
        <v>7</v>
      </c>
      <c r="J14" s="4" t="s">
        <v>8</v>
      </c>
      <c r="K14" s="4" t="s">
        <v>9</v>
      </c>
    </row>
    <row r="15" spans="1:11" x14ac:dyDescent="0.25">
      <c r="A15" s="8" t="s">
        <v>39</v>
      </c>
      <c r="B15" s="2">
        <v>0.56814159292035404</v>
      </c>
      <c r="C15" s="2">
        <v>0.55158730158730196</v>
      </c>
      <c r="D15" s="2">
        <v>0.52795698924731205</v>
      </c>
      <c r="E15" s="2">
        <v>0.51845184518451803</v>
      </c>
      <c r="F15" s="2">
        <v>0.50177935943060503</v>
      </c>
      <c r="G15" s="2">
        <v>0.50622134905042604</v>
      </c>
      <c r="H15" s="2">
        <v>0.51719824890556598</v>
      </c>
      <c r="I15" s="2">
        <v>0.51915380217267004</v>
      </c>
      <c r="J15" s="2">
        <v>0.52027748132337204</v>
      </c>
      <c r="K15" s="2">
        <v>0.51490066225165598</v>
      </c>
    </row>
    <row r="16" spans="1:11" x14ac:dyDescent="0.25">
      <c r="A16" s="8" t="s">
        <v>40</v>
      </c>
      <c r="B16" s="2">
        <v>0.43185840707964601</v>
      </c>
      <c r="C16" s="2">
        <v>0.44841269841269799</v>
      </c>
      <c r="D16" s="2">
        <v>0.47204301075268801</v>
      </c>
      <c r="E16" s="2">
        <v>0.48154815481548202</v>
      </c>
      <c r="F16" s="2">
        <v>0.49822064056939502</v>
      </c>
      <c r="G16" s="2">
        <v>0.49377865094957402</v>
      </c>
      <c r="H16" s="2">
        <v>0.48280175109443402</v>
      </c>
      <c r="I16" s="2">
        <v>0.48084619782733001</v>
      </c>
      <c r="J16" s="2">
        <v>0.47972251867662802</v>
      </c>
      <c r="K16" s="2">
        <v>0.48509933774834402</v>
      </c>
    </row>
    <row r="17" spans="1:12" x14ac:dyDescent="0.25">
      <c r="A17" s="15"/>
    </row>
    <row r="18" spans="1:12" x14ac:dyDescent="0.25">
      <c r="A18" s="15"/>
    </row>
    <row r="19" spans="1:12" x14ac:dyDescent="0.25">
      <c r="A19" s="15"/>
      <c r="B19" s="21" t="s">
        <v>30</v>
      </c>
      <c r="C19" s="21"/>
      <c r="D19" s="21"/>
      <c r="E19" s="21"/>
      <c r="F19" s="21"/>
      <c r="G19" s="21"/>
      <c r="H19" s="21"/>
      <c r="I19" s="21"/>
      <c r="J19" s="21"/>
      <c r="K19" s="6" t="s">
        <v>31</v>
      </c>
      <c r="L19" s="6" t="s">
        <v>32</v>
      </c>
    </row>
    <row r="20" spans="1:12" x14ac:dyDescent="0.25">
      <c r="A20" s="9" t="s">
        <v>33</v>
      </c>
      <c r="B20" s="4" t="s">
        <v>14</v>
      </c>
      <c r="C20" s="4" t="s">
        <v>15</v>
      </c>
      <c r="D20" s="4" t="s">
        <v>16</v>
      </c>
      <c r="E20" s="4" t="s">
        <v>17</v>
      </c>
      <c r="F20" s="4" t="s">
        <v>18</v>
      </c>
      <c r="G20" s="4" t="s">
        <v>19</v>
      </c>
      <c r="H20" s="4" t="s">
        <v>20</v>
      </c>
      <c r="I20" s="4" t="s">
        <v>21</v>
      </c>
      <c r="J20" s="4" t="s">
        <v>22</v>
      </c>
      <c r="K20" s="4" t="s">
        <v>23</v>
      </c>
      <c r="L20" s="4" t="s">
        <v>24</v>
      </c>
    </row>
    <row r="21" spans="1:12" x14ac:dyDescent="0.25">
      <c r="A21" s="8" t="s">
        <v>39</v>
      </c>
      <c r="B21" s="2">
        <v>-0.13395638629283499</v>
      </c>
      <c r="C21" s="2">
        <v>0.76618705035971202</v>
      </c>
      <c r="D21" s="2">
        <v>0.17311608961303501</v>
      </c>
      <c r="E21" s="2">
        <v>0.22395833333333301</v>
      </c>
      <c r="F21" s="2">
        <v>9.64539007092199E-2</v>
      </c>
      <c r="G21" s="2">
        <v>6.9857697283311801E-2</v>
      </c>
      <c r="H21" s="2">
        <v>9.7944377267231E-2</v>
      </c>
      <c r="I21" s="2">
        <v>7.3788546255506599E-2</v>
      </c>
      <c r="J21" s="2">
        <v>-4.3076923076923103E-2</v>
      </c>
      <c r="K21" s="3">
        <v>0.20698576972833099</v>
      </c>
      <c r="L21" s="3">
        <v>1.9065420560747699</v>
      </c>
    </row>
    <row r="22" spans="1:12" x14ac:dyDescent="0.25">
      <c r="A22" s="8" t="s">
        <v>40</v>
      </c>
      <c r="B22" s="2">
        <v>-7.3770491803278701E-2</v>
      </c>
      <c r="C22" s="2">
        <v>0.94247787610619504</v>
      </c>
      <c r="D22" s="2">
        <v>0.21867881548974899</v>
      </c>
      <c r="E22" s="2">
        <v>0.30841121495327101</v>
      </c>
      <c r="F22" s="2">
        <v>7.7142857142857096E-2</v>
      </c>
      <c r="G22" s="2">
        <v>2.3872679045092798E-2</v>
      </c>
      <c r="H22" s="2">
        <v>8.9378238341968896E-2</v>
      </c>
      <c r="I22" s="2">
        <v>6.8965517241379296E-2</v>
      </c>
      <c r="J22" s="2">
        <v>-2.2246941045606199E-2</v>
      </c>
      <c r="K22" s="3">
        <v>0.16578249336869999</v>
      </c>
      <c r="L22" s="3">
        <v>2.60245901639344</v>
      </c>
    </row>
    <row r="23" spans="1:12" x14ac:dyDescent="0.25">
      <c r="A23" s="11" t="s">
        <v>13</v>
      </c>
      <c r="B23" s="3">
        <v>-0.107964601769912</v>
      </c>
      <c r="C23" s="3">
        <v>0.84523809523809501</v>
      </c>
      <c r="D23" s="3">
        <v>0.19462365591397801</v>
      </c>
      <c r="E23" s="3">
        <v>0.26462646264626499</v>
      </c>
      <c r="F23" s="3">
        <v>8.6832740213523094E-2</v>
      </c>
      <c r="G23" s="3">
        <v>4.7151277013752498E-2</v>
      </c>
      <c r="H23" s="3">
        <v>9.3808630393996201E-2</v>
      </c>
      <c r="I23" s="3">
        <v>7.1469411092052598E-2</v>
      </c>
      <c r="J23" s="3">
        <v>-3.30843116328709E-2</v>
      </c>
      <c r="K23" s="3">
        <v>0.18664047151277</v>
      </c>
      <c r="L23" s="3">
        <v>2.2070796460177</v>
      </c>
    </row>
    <row r="24" spans="1:12" x14ac:dyDescent="0.25">
      <c r="A24" s="15"/>
    </row>
    <row r="25" spans="1:12" x14ac:dyDescent="0.25">
      <c r="A25" s="13" t="s">
        <v>34</v>
      </c>
    </row>
    <row r="26" spans="1:12" x14ac:dyDescent="0.25">
      <c r="A26" s="14" t="s">
        <v>35</v>
      </c>
    </row>
    <row r="27" spans="1:12" x14ac:dyDescent="0.25">
      <c r="A27" s="14" t="s">
        <v>36</v>
      </c>
    </row>
    <row r="28" spans="1:12" x14ac:dyDescent="0.25">
      <c r="A28" s="14" t="s">
        <v>37</v>
      </c>
    </row>
    <row r="29" spans="1:12" x14ac:dyDescent="0.25">
      <c r="A29" s="14" t="s">
        <v>38</v>
      </c>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00"/>
  <sheetViews>
    <sheetView showGridLines="0" workbookViewId="0">
      <selection activeCell="A5" sqref="A5"/>
    </sheetView>
  </sheetViews>
  <sheetFormatPr defaultColWidth="11.5546875" defaultRowHeight="13.2" x14ac:dyDescent="0.25"/>
  <cols>
    <col min="1" max="1" width="25.6640625" customWidth="1"/>
    <col min="2" max="12" width="10.5546875" customWidth="1"/>
  </cols>
  <sheetData>
    <row r="1" spans="1:11" ht="15" x14ac:dyDescent="0.25">
      <c r="A1" s="12" t="s">
        <v>25</v>
      </c>
    </row>
    <row r="2" spans="1:11" ht="15" x14ac:dyDescent="0.25">
      <c r="A2" s="12" t="s">
        <v>26</v>
      </c>
    </row>
    <row r="3" spans="1:11" ht="15" x14ac:dyDescent="0.25">
      <c r="A3" s="12" t="s">
        <v>27</v>
      </c>
    </row>
    <row r="4" spans="1:11" x14ac:dyDescent="0.25">
      <c r="A4" s="15"/>
    </row>
    <row r="5" spans="1:11" x14ac:dyDescent="0.25">
      <c r="A5" s="17" t="str">
        <f>HYPERLINK("#'Table of contents'!A3",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7" t="s">
        <v>10</v>
      </c>
      <c r="B8" s="1">
        <v>28571</v>
      </c>
      <c r="C8" s="1">
        <v>29274</v>
      </c>
      <c r="D8" s="1">
        <v>29481</v>
      </c>
      <c r="E8" s="1">
        <v>29110</v>
      </c>
      <c r="F8" s="1">
        <v>28173</v>
      </c>
      <c r="G8" s="1">
        <v>27456</v>
      </c>
      <c r="H8" s="1">
        <v>27399</v>
      </c>
      <c r="I8" s="1">
        <v>27545</v>
      </c>
      <c r="J8" s="1">
        <v>27375</v>
      </c>
      <c r="K8" s="1">
        <v>27654</v>
      </c>
    </row>
    <row r="9" spans="1:11" x14ac:dyDescent="0.25">
      <c r="A9" s="7" t="s">
        <v>11</v>
      </c>
      <c r="B9" s="1">
        <v>27425</v>
      </c>
      <c r="C9" s="1">
        <v>25872</v>
      </c>
      <c r="D9" s="1">
        <v>26191</v>
      </c>
      <c r="E9" s="1">
        <v>26863</v>
      </c>
      <c r="F9" s="1">
        <v>28222</v>
      </c>
      <c r="G9" s="1">
        <v>28984</v>
      </c>
      <c r="H9" s="1">
        <v>30954</v>
      </c>
      <c r="I9" s="1">
        <v>32575</v>
      </c>
      <c r="J9" s="1">
        <v>34604</v>
      </c>
      <c r="K9" s="1">
        <v>37245</v>
      </c>
    </row>
    <row r="10" spans="1:11" x14ac:dyDescent="0.25">
      <c r="A10" s="7" t="s">
        <v>12</v>
      </c>
      <c r="B10" s="1">
        <v>3420</v>
      </c>
      <c r="C10" s="1">
        <v>3205</v>
      </c>
      <c r="D10" s="1">
        <v>3170</v>
      </c>
      <c r="E10" s="1">
        <v>3241</v>
      </c>
      <c r="F10" s="1">
        <v>3255</v>
      </c>
      <c r="G10" s="1">
        <v>3411</v>
      </c>
      <c r="H10" s="1">
        <v>3847</v>
      </c>
      <c r="I10" s="1">
        <v>4222</v>
      </c>
      <c r="J10" s="1">
        <v>4642</v>
      </c>
      <c r="K10" s="1">
        <v>5062</v>
      </c>
    </row>
    <row r="11" spans="1:11" x14ac:dyDescent="0.25">
      <c r="A11" s="10" t="s">
        <v>13</v>
      </c>
      <c r="B11" s="5">
        <v>59416</v>
      </c>
      <c r="C11" s="5">
        <v>58351</v>
      </c>
      <c r="D11" s="5">
        <v>58842</v>
      </c>
      <c r="E11" s="5">
        <v>59214</v>
      </c>
      <c r="F11" s="5">
        <v>59650</v>
      </c>
      <c r="G11" s="5">
        <v>59851</v>
      </c>
      <c r="H11" s="5">
        <v>62200</v>
      </c>
      <c r="I11" s="5">
        <v>64342</v>
      </c>
      <c r="J11" s="5">
        <v>66621</v>
      </c>
      <c r="K11" s="5">
        <v>69961</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10</v>
      </c>
      <c r="B16" s="2">
        <v>0.480863740406624</v>
      </c>
      <c r="C16" s="2">
        <v>0.50168806018748602</v>
      </c>
      <c r="D16" s="2">
        <v>0.50101967982053597</v>
      </c>
      <c r="E16" s="2">
        <v>0.49160671462829703</v>
      </c>
      <c r="F16" s="2">
        <v>0.47230511316010099</v>
      </c>
      <c r="G16" s="2">
        <v>0.45873920235250898</v>
      </c>
      <c r="H16" s="2">
        <v>0.44049839228295801</v>
      </c>
      <c r="I16" s="2">
        <v>0.42810294986167702</v>
      </c>
      <c r="J16" s="2">
        <v>0.41090647093258897</v>
      </c>
      <c r="K16" s="2">
        <v>0.39527736881977099</v>
      </c>
    </row>
    <row r="17" spans="1:12" x14ac:dyDescent="0.25">
      <c r="A17" s="8" t="s">
        <v>11</v>
      </c>
      <c r="B17" s="2">
        <v>0.46157600646290597</v>
      </c>
      <c r="C17" s="2">
        <v>0.44338571746842398</v>
      </c>
      <c r="D17" s="2">
        <v>0.44510723632779298</v>
      </c>
      <c r="E17" s="2">
        <v>0.45365960752524698</v>
      </c>
      <c r="F17" s="2">
        <v>0.47312657166806399</v>
      </c>
      <c r="G17" s="2">
        <v>0.48426926868389802</v>
      </c>
      <c r="H17" s="2">
        <v>0.49765273311897101</v>
      </c>
      <c r="I17" s="2">
        <v>0.50627894687762298</v>
      </c>
      <c r="J17" s="2">
        <v>0.519415799822879</v>
      </c>
      <c r="K17" s="2">
        <v>0.53236803361872997</v>
      </c>
    </row>
    <row r="18" spans="1:12" x14ac:dyDescent="0.25">
      <c r="A18" s="8" t="s">
        <v>12</v>
      </c>
      <c r="B18" s="2">
        <v>5.7560253130469897E-2</v>
      </c>
      <c r="C18" s="2">
        <v>5.49262223440901E-2</v>
      </c>
      <c r="D18" s="2">
        <v>5.3873083851670597E-2</v>
      </c>
      <c r="E18" s="2">
        <v>5.4733677846455199E-2</v>
      </c>
      <c r="F18" s="2">
        <v>5.4568315171835698E-2</v>
      </c>
      <c r="G18" s="2">
        <v>5.69915289635929E-2</v>
      </c>
      <c r="H18" s="2">
        <v>6.1848874598070702E-2</v>
      </c>
      <c r="I18" s="2">
        <v>6.5618103260700597E-2</v>
      </c>
      <c r="J18" s="2">
        <v>6.9677729244532499E-2</v>
      </c>
      <c r="K18" s="2">
        <v>7.2354597561498493E-2</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10</v>
      </c>
      <c r="B23" s="2">
        <v>2.4605369080536201E-2</v>
      </c>
      <c r="C23" s="2">
        <v>7.0711211313793801E-3</v>
      </c>
      <c r="D23" s="2">
        <v>-1.2584376378006201E-2</v>
      </c>
      <c r="E23" s="2">
        <v>-3.2188251459979403E-2</v>
      </c>
      <c r="F23" s="2">
        <v>-2.54498988393142E-2</v>
      </c>
      <c r="G23" s="2">
        <v>-2.0760489510489501E-3</v>
      </c>
      <c r="H23" s="2">
        <v>5.3286616299864998E-3</v>
      </c>
      <c r="I23" s="2">
        <v>-6.1717190052641103E-3</v>
      </c>
      <c r="J23" s="2">
        <v>1.01917808219178E-2</v>
      </c>
      <c r="K23" s="3">
        <v>7.2115384615384602E-3</v>
      </c>
      <c r="L23" s="3">
        <v>-3.2095481432221497E-2</v>
      </c>
    </row>
    <row r="24" spans="1:12" x14ac:dyDescent="0.25">
      <c r="A24" s="8" t="s">
        <v>11</v>
      </c>
      <c r="B24" s="2">
        <v>-5.6627164995442097E-2</v>
      </c>
      <c r="C24" s="2">
        <v>1.23299319727891E-2</v>
      </c>
      <c r="D24" s="2">
        <v>2.5657668664808501E-2</v>
      </c>
      <c r="E24" s="2">
        <v>5.0590030897516999E-2</v>
      </c>
      <c r="F24" s="2">
        <v>2.7000212600099199E-2</v>
      </c>
      <c r="G24" s="2">
        <v>6.79685343637869E-2</v>
      </c>
      <c r="H24" s="2">
        <v>5.2368029979970303E-2</v>
      </c>
      <c r="I24" s="2">
        <v>6.2287029930928599E-2</v>
      </c>
      <c r="J24" s="2">
        <v>7.6320656571494602E-2</v>
      </c>
      <c r="K24" s="3">
        <v>0.28501932100469202</v>
      </c>
      <c r="L24" s="3">
        <v>0.35806745670009099</v>
      </c>
    </row>
    <row r="25" spans="1:12" x14ac:dyDescent="0.25">
      <c r="A25" s="8" t="s">
        <v>12</v>
      </c>
      <c r="B25" s="2">
        <v>-6.2865497076023402E-2</v>
      </c>
      <c r="C25" s="2">
        <v>-1.0920436817472699E-2</v>
      </c>
      <c r="D25" s="2">
        <v>2.2397476340694E-2</v>
      </c>
      <c r="E25" s="2">
        <v>4.3196544276457903E-3</v>
      </c>
      <c r="F25" s="2">
        <v>4.7926267281106001E-2</v>
      </c>
      <c r="G25" s="2">
        <v>0.12782175315156799</v>
      </c>
      <c r="H25" s="2">
        <v>9.7478554717962004E-2</v>
      </c>
      <c r="I25" s="2">
        <v>9.94789199431549E-2</v>
      </c>
      <c r="J25" s="2">
        <v>9.0478242137009904E-2</v>
      </c>
      <c r="K25" s="3">
        <v>0.48402228085605398</v>
      </c>
      <c r="L25" s="3">
        <v>0.480116959064327</v>
      </c>
    </row>
    <row r="26" spans="1:12" x14ac:dyDescent="0.25">
      <c r="A26" s="11" t="s">
        <v>13</v>
      </c>
      <c r="B26" s="3">
        <v>-1.79244647906288E-2</v>
      </c>
      <c r="C26" s="3">
        <v>8.4145944371133308E-3</v>
      </c>
      <c r="D26" s="3">
        <v>6.3220148873253798E-3</v>
      </c>
      <c r="E26" s="3">
        <v>7.3631235856385299E-3</v>
      </c>
      <c r="F26" s="3">
        <v>3.3696563285834E-3</v>
      </c>
      <c r="G26" s="3">
        <v>3.9247464536933403E-2</v>
      </c>
      <c r="H26" s="3">
        <v>3.4437299035369802E-2</v>
      </c>
      <c r="I26" s="3">
        <v>3.5420098846787498E-2</v>
      </c>
      <c r="J26" s="3">
        <v>5.0134342024286599E-2</v>
      </c>
      <c r="K26" s="3">
        <v>0.168919483383736</v>
      </c>
      <c r="L26" s="3">
        <v>0.177477447152282</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143</v>
      </c>
    </row>
    <row r="2" spans="1:11" ht="15" x14ac:dyDescent="0.25">
      <c r="A2" s="12" t="s">
        <v>141</v>
      </c>
    </row>
    <row r="3" spans="1:11" ht="15" x14ac:dyDescent="0.25">
      <c r="A3" s="12" t="s">
        <v>50</v>
      </c>
    </row>
    <row r="4" spans="1:11" x14ac:dyDescent="0.25">
      <c r="A4" s="15"/>
    </row>
    <row r="5" spans="1:11" x14ac:dyDescent="0.25">
      <c r="A5" s="17" t="str">
        <f>HYPERLINK("#'Table of contents'!A30",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43</v>
      </c>
      <c r="B8" s="1">
        <v>124</v>
      </c>
      <c r="C8" s="1">
        <v>106</v>
      </c>
      <c r="D8" s="1">
        <v>173</v>
      </c>
      <c r="E8" s="1">
        <v>209</v>
      </c>
      <c r="F8" s="1">
        <v>268</v>
      </c>
      <c r="G8" s="1">
        <v>299</v>
      </c>
      <c r="H8" s="1">
        <v>360</v>
      </c>
      <c r="I8" s="1">
        <v>385</v>
      </c>
      <c r="J8" s="1">
        <v>430</v>
      </c>
      <c r="K8" s="1">
        <v>391</v>
      </c>
    </row>
    <row r="9" spans="1:11" x14ac:dyDescent="0.25">
      <c r="A9" s="16" t="s">
        <v>44</v>
      </c>
      <c r="B9" s="1">
        <v>20</v>
      </c>
      <c r="C9" s="1">
        <v>16</v>
      </c>
      <c r="D9" s="1">
        <v>28</v>
      </c>
      <c r="E9" s="1">
        <v>38</v>
      </c>
      <c r="F9" s="1">
        <v>43</v>
      </c>
      <c r="G9" s="1">
        <v>45</v>
      </c>
      <c r="H9" s="1">
        <v>46</v>
      </c>
      <c r="I9" s="1">
        <v>54</v>
      </c>
      <c r="J9" s="1">
        <v>68</v>
      </c>
      <c r="K9" s="1">
        <v>65</v>
      </c>
    </row>
    <row r="10" spans="1:11" x14ac:dyDescent="0.25">
      <c r="A10" s="16" t="s">
        <v>45</v>
      </c>
      <c r="B10" s="1">
        <v>18</v>
      </c>
      <c r="C10" s="1">
        <v>19</v>
      </c>
      <c r="D10" s="1">
        <v>26</v>
      </c>
      <c r="E10" s="1">
        <v>35</v>
      </c>
      <c r="F10" s="1">
        <v>40</v>
      </c>
      <c r="G10" s="1">
        <v>48</v>
      </c>
      <c r="H10" s="1">
        <v>49</v>
      </c>
      <c r="I10" s="1">
        <v>55</v>
      </c>
      <c r="J10" s="1">
        <v>58</v>
      </c>
      <c r="K10" s="1">
        <v>64</v>
      </c>
    </row>
    <row r="11" spans="1:11" x14ac:dyDescent="0.25">
      <c r="A11" s="16" t="s">
        <v>46</v>
      </c>
      <c r="B11" s="1">
        <v>348</v>
      </c>
      <c r="C11" s="1">
        <v>314</v>
      </c>
      <c r="D11" s="1">
        <v>630</v>
      </c>
      <c r="E11" s="1">
        <v>747</v>
      </c>
      <c r="F11" s="1">
        <v>969</v>
      </c>
      <c r="G11" s="1">
        <v>1046</v>
      </c>
      <c r="H11" s="1">
        <v>1048</v>
      </c>
      <c r="I11" s="1">
        <v>1148</v>
      </c>
      <c r="J11" s="1">
        <v>1202</v>
      </c>
      <c r="K11" s="1">
        <v>1191</v>
      </c>
    </row>
    <row r="12" spans="1:11" x14ac:dyDescent="0.25">
      <c r="A12" s="16" t="s">
        <v>47</v>
      </c>
      <c r="B12" s="1">
        <v>15</v>
      </c>
      <c r="C12" s="1">
        <v>13</v>
      </c>
      <c r="D12" s="1">
        <v>25</v>
      </c>
      <c r="E12" s="1">
        <v>32</v>
      </c>
      <c r="F12" s="1">
        <v>40</v>
      </c>
      <c r="G12" s="1">
        <v>38</v>
      </c>
      <c r="H12" s="1">
        <v>44</v>
      </c>
      <c r="I12" s="1">
        <v>56</v>
      </c>
      <c r="J12" s="1">
        <v>62</v>
      </c>
      <c r="K12" s="1">
        <v>50</v>
      </c>
    </row>
    <row r="13" spans="1:11" x14ac:dyDescent="0.25">
      <c r="A13" s="16" t="s">
        <v>48</v>
      </c>
      <c r="B13" s="1">
        <v>40</v>
      </c>
      <c r="C13" s="1">
        <v>36</v>
      </c>
      <c r="D13" s="1">
        <v>48</v>
      </c>
      <c r="E13" s="1">
        <v>50</v>
      </c>
      <c r="F13" s="1">
        <v>45</v>
      </c>
      <c r="G13" s="1">
        <v>51</v>
      </c>
      <c r="H13" s="1">
        <v>52</v>
      </c>
      <c r="I13" s="1">
        <v>51</v>
      </c>
      <c r="J13" s="1">
        <v>54</v>
      </c>
      <c r="K13" s="1">
        <v>51</v>
      </c>
    </row>
    <row r="14" spans="1:11" x14ac:dyDescent="0.25">
      <c r="A14" s="10" t="s">
        <v>13</v>
      </c>
      <c r="B14" s="5">
        <v>565</v>
      </c>
      <c r="C14" s="5">
        <v>504</v>
      </c>
      <c r="D14" s="5">
        <v>930</v>
      </c>
      <c r="E14" s="5">
        <v>1111</v>
      </c>
      <c r="F14" s="5">
        <v>1405</v>
      </c>
      <c r="G14" s="5">
        <v>1527</v>
      </c>
      <c r="H14" s="5">
        <v>1599</v>
      </c>
      <c r="I14" s="5">
        <v>1749</v>
      </c>
      <c r="J14" s="5">
        <v>1874</v>
      </c>
      <c r="K14" s="5">
        <v>1812</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43</v>
      </c>
      <c r="B19" s="2">
        <v>0.21946902654867301</v>
      </c>
      <c r="C19" s="2">
        <v>0.21031746031745999</v>
      </c>
      <c r="D19" s="2">
        <v>0.18602150537634399</v>
      </c>
      <c r="E19" s="2">
        <v>0.18811881188118801</v>
      </c>
      <c r="F19" s="2">
        <v>0.190747330960854</v>
      </c>
      <c r="G19" s="2">
        <v>0.195808775376555</v>
      </c>
      <c r="H19" s="2">
        <v>0.22514071294559099</v>
      </c>
      <c r="I19" s="2">
        <v>0.22012578616352199</v>
      </c>
      <c r="J19" s="2">
        <v>0.22945570971184601</v>
      </c>
      <c r="K19" s="2">
        <v>0.215783664459161</v>
      </c>
    </row>
    <row r="20" spans="1:12" x14ac:dyDescent="0.25">
      <c r="A20" s="8" t="s">
        <v>44</v>
      </c>
      <c r="B20" s="2">
        <v>3.5398230088495602E-2</v>
      </c>
      <c r="C20" s="2">
        <v>3.1746031746031703E-2</v>
      </c>
      <c r="D20" s="2">
        <v>3.0107526881720401E-2</v>
      </c>
      <c r="E20" s="2">
        <v>3.4203420342034198E-2</v>
      </c>
      <c r="F20" s="2">
        <v>3.0604982206405701E-2</v>
      </c>
      <c r="G20" s="2">
        <v>2.94695481335953E-2</v>
      </c>
      <c r="H20" s="2">
        <v>2.8767979987492202E-2</v>
      </c>
      <c r="I20" s="2">
        <v>3.08747855917667E-2</v>
      </c>
      <c r="J20" s="2">
        <v>3.6286019210245497E-2</v>
      </c>
      <c r="K20" s="2">
        <v>3.5871964679911703E-2</v>
      </c>
    </row>
    <row r="21" spans="1:12" x14ac:dyDescent="0.25">
      <c r="A21" s="8" t="s">
        <v>45</v>
      </c>
      <c r="B21" s="2">
        <v>3.1858407079646003E-2</v>
      </c>
      <c r="C21" s="2">
        <v>3.7698412698412703E-2</v>
      </c>
      <c r="D21" s="2">
        <v>2.7956989247311801E-2</v>
      </c>
      <c r="E21" s="2">
        <v>3.1503150315031501E-2</v>
      </c>
      <c r="F21" s="2">
        <v>2.84697508896797E-2</v>
      </c>
      <c r="G21" s="2">
        <v>3.1434184675835003E-2</v>
      </c>
      <c r="H21" s="2">
        <v>3.06441525953721E-2</v>
      </c>
      <c r="I21" s="2">
        <v>3.1446540880503103E-2</v>
      </c>
      <c r="J21" s="2">
        <v>3.0949839914621101E-2</v>
      </c>
      <c r="K21" s="2">
        <v>3.5320088300220799E-2</v>
      </c>
    </row>
    <row r="22" spans="1:12" x14ac:dyDescent="0.25">
      <c r="A22" s="8" t="s">
        <v>46</v>
      </c>
      <c r="B22" s="2">
        <v>0.61592920353982294</v>
      </c>
      <c r="C22" s="2">
        <v>0.62301587301587302</v>
      </c>
      <c r="D22" s="2">
        <v>0.67741935483870996</v>
      </c>
      <c r="E22" s="2">
        <v>0.67236723672367205</v>
      </c>
      <c r="F22" s="2">
        <v>0.68967971530249095</v>
      </c>
      <c r="G22" s="2">
        <v>0.68500327439423703</v>
      </c>
      <c r="H22" s="2">
        <v>0.65540963101938698</v>
      </c>
      <c r="I22" s="2">
        <v>0.65637507146941099</v>
      </c>
      <c r="J22" s="2">
        <v>0.64140875133404496</v>
      </c>
      <c r="K22" s="2">
        <v>0.65728476821192106</v>
      </c>
    </row>
    <row r="23" spans="1:12" x14ac:dyDescent="0.25">
      <c r="A23" s="8" t="s">
        <v>47</v>
      </c>
      <c r="B23" s="2">
        <v>2.6548672566371698E-2</v>
      </c>
      <c r="C23" s="2">
        <v>2.5793650793650799E-2</v>
      </c>
      <c r="D23" s="2">
        <v>2.68817204301075E-2</v>
      </c>
      <c r="E23" s="2">
        <v>2.8802880288028802E-2</v>
      </c>
      <c r="F23" s="2">
        <v>2.84697508896797E-2</v>
      </c>
      <c r="G23" s="2">
        <v>2.48853962017027E-2</v>
      </c>
      <c r="H23" s="2">
        <v>2.7517198248905601E-2</v>
      </c>
      <c r="I23" s="2">
        <v>3.2018296169239603E-2</v>
      </c>
      <c r="J23" s="2">
        <v>3.30843116328709E-2</v>
      </c>
      <c r="K23" s="2">
        <v>2.7593818984547502E-2</v>
      </c>
    </row>
    <row r="24" spans="1:12" x14ac:dyDescent="0.25">
      <c r="A24" s="8" t="s">
        <v>48</v>
      </c>
      <c r="B24" s="2">
        <v>7.0796460176991094E-2</v>
      </c>
      <c r="C24" s="2">
        <v>7.1428571428571397E-2</v>
      </c>
      <c r="D24" s="2">
        <v>5.16129032258065E-2</v>
      </c>
      <c r="E24" s="2">
        <v>4.5004500450044997E-2</v>
      </c>
      <c r="F24" s="2">
        <v>3.2028469750889701E-2</v>
      </c>
      <c r="G24" s="2">
        <v>3.3398821218074699E-2</v>
      </c>
      <c r="H24" s="2">
        <v>3.2520325203252001E-2</v>
      </c>
      <c r="I24" s="2">
        <v>2.9159519725557501E-2</v>
      </c>
      <c r="J24" s="2">
        <v>2.8815368196371399E-2</v>
      </c>
      <c r="K24" s="2">
        <v>2.8145695364238402E-2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43</v>
      </c>
      <c r="B29" s="2">
        <v>-0.14516129032258099</v>
      </c>
      <c r="C29" s="2">
        <v>0.63207547169811296</v>
      </c>
      <c r="D29" s="2">
        <v>0.20809248554913301</v>
      </c>
      <c r="E29" s="2">
        <v>0.28229665071770299</v>
      </c>
      <c r="F29" s="2">
        <v>0.115671641791045</v>
      </c>
      <c r="G29" s="2">
        <v>0.20401337792642099</v>
      </c>
      <c r="H29" s="2">
        <v>6.9444444444444406E-2</v>
      </c>
      <c r="I29" s="2">
        <v>0.11688311688311701</v>
      </c>
      <c r="J29" s="2">
        <v>-9.0697674418604698E-2</v>
      </c>
      <c r="K29" s="3">
        <v>0.30769230769230799</v>
      </c>
      <c r="L29" s="3">
        <v>2.1532258064516099</v>
      </c>
    </row>
    <row r="30" spans="1:12" x14ac:dyDescent="0.25">
      <c r="A30" s="8" t="s">
        <v>44</v>
      </c>
      <c r="B30" s="2">
        <v>-0.2</v>
      </c>
      <c r="C30" s="2">
        <v>0.75</v>
      </c>
      <c r="D30" s="2">
        <v>0.35714285714285698</v>
      </c>
      <c r="E30" s="2">
        <v>0.13157894736842099</v>
      </c>
      <c r="F30" s="2">
        <v>4.6511627906976702E-2</v>
      </c>
      <c r="G30" s="2">
        <v>2.2222222222222199E-2</v>
      </c>
      <c r="H30" s="2">
        <v>0.173913043478261</v>
      </c>
      <c r="I30" s="2">
        <v>0.25925925925925902</v>
      </c>
      <c r="J30" s="2">
        <v>-4.4117647058823498E-2</v>
      </c>
      <c r="K30" s="3">
        <v>0.44444444444444398</v>
      </c>
      <c r="L30" s="3">
        <v>2.25</v>
      </c>
    </row>
    <row r="31" spans="1:12" x14ac:dyDescent="0.25">
      <c r="A31" s="8" t="s">
        <v>45</v>
      </c>
      <c r="B31" s="2">
        <v>5.5555555555555601E-2</v>
      </c>
      <c r="C31" s="2">
        <v>0.36842105263157898</v>
      </c>
      <c r="D31" s="2">
        <v>0.34615384615384598</v>
      </c>
      <c r="E31" s="2">
        <v>0.14285714285714299</v>
      </c>
      <c r="F31" s="2">
        <v>0.2</v>
      </c>
      <c r="G31" s="2">
        <v>2.0833333333333301E-2</v>
      </c>
      <c r="H31" s="2">
        <v>0.122448979591837</v>
      </c>
      <c r="I31" s="2">
        <v>5.4545454545454501E-2</v>
      </c>
      <c r="J31" s="2">
        <v>0.10344827586206901</v>
      </c>
      <c r="K31" s="3">
        <v>0.33333333333333298</v>
      </c>
      <c r="L31" s="3">
        <v>2.5555555555555598</v>
      </c>
    </row>
    <row r="32" spans="1:12" x14ac:dyDescent="0.25">
      <c r="A32" s="8" t="s">
        <v>46</v>
      </c>
      <c r="B32" s="2">
        <v>-9.7701149425287404E-2</v>
      </c>
      <c r="C32" s="2">
        <v>1.0063694267515899</v>
      </c>
      <c r="D32" s="2">
        <v>0.185714285714286</v>
      </c>
      <c r="E32" s="2">
        <v>0.29718875502008002</v>
      </c>
      <c r="F32" s="2">
        <v>7.9463364293085703E-2</v>
      </c>
      <c r="G32" s="2">
        <v>1.9120458891013401E-3</v>
      </c>
      <c r="H32" s="2">
        <v>9.5419847328244295E-2</v>
      </c>
      <c r="I32" s="2">
        <v>4.7038327526132399E-2</v>
      </c>
      <c r="J32" s="2">
        <v>-9.1514143094841901E-3</v>
      </c>
      <c r="K32" s="3">
        <v>0.138623326959847</v>
      </c>
      <c r="L32" s="3">
        <v>2.4224137931034502</v>
      </c>
    </row>
    <row r="33" spans="1:12" x14ac:dyDescent="0.25">
      <c r="A33" s="8" t="s">
        <v>47</v>
      </c>
      <c r="B33" s="2">
        <v>-0.133333333333333</v>
      </c>
      <c r="C33" s="2">
        <v>0.92307692307692302</v>
      </c>
      <c r="D33" s="2">
        <v>0.28000000000000003</v>
      </c>
      <c r="E33" s="2">
        <v>0.25</v>
      </c>
      <c r="F33" s="2">
        <v>-0.05</v>
      </c>
      <c r="G33" s="2">
        <v>0.157894736842105</v>
      </c>
      <c r="H33" s="2">
        <v>0.27272727272727298</v>
      </c>
      <c r="I33" s="2">
        <v>0.107142857142857</v>
      </c>
      <c r="J33" s="2">
        <v>-0.19354838709677399</v>
      </c>
      <c r="K33" s="3">
        <v>0.31578947368421101</v>
      </c>
      <c r="L33" s="3">
        <v>2.3333333333333299</v>
      </c>
    </row>
    <row r="34" spans="1:12" x14ac:dyDescent="0.25">
      <c r="A34" s="8" t="s">
        <v>48</v>
      </c>
      <c r="B34" s="2">
        <v>-0.1</v>
      </c>
      <c r="C34" s="2">
        <v>0.33333333333333298</v>
      </c>
      <c r="D34" s="2">
        <v>4.1666666666666699E-2</v>
      </c>
      <c r="E34" s="2">
        <v>-0.1</v>
      </c>
      <c r="F34" s="2">
        <v>0.133333333333333</v>
      </c>
      <c r="G34" s="2">
        <v>1.9607843137254902E-2</v>
      </c>
      <c r="H34" s="2">
        <v>-1.9230769230769201E-2</v>
      </c>
      <c r="I34" s="2">
        <v>5.8823529411764698E-2</v>
      </c>
      <c r="J34" s="2">
        <v>-5.5555555555555601E-2</v>
      </c>
      <c r="K34" s="3">
        <v>0</v>
      </c>
      <c r="L34" s="3">
        <v>0.27500000000000002</v>
      </c>
    </row>
    <row r="35" spans="1:12" x14ac:dyDescent="0.25">
      <c r="A35" s="11" t="s">
        <v>13</v>
      </c>
      <c r="B35" s="3">
        <v>-0.107964601769912</v>
      </c>
      <c r="C35" s="3">
        <v>0.84523809523809501</v>
      </c>
      <c r="D35" s="3">
        <v>0.19462365591397801</v>
      </c>
      <c r="E35" s="3">
        <v>0.26462646264626499</v>
      </c>
      <c r="F35" s="3">
        <v>8.6832740213523094E-2</v>
      </c>
      <c r="G35" s="3">
        <v>4.7151277013752498E-2</v>
      </c>
      <c r="H35" s="3">
        <v>9.3808630393996201E-2</v>
      </c>
      <c r="I35" s="3">
        <v>7.1469411092052598E-2</v>
      </c>
      <c r="J35" s="3">
        <v>-3.30843116328709E-2</v>
      </c>
      <c r="K35" s="3">
        <v>0.18664047151277</v>
      </c>
      <c r="L35" s="3">
        <v>2.2070796460177</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38</v>
      </c>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144</v>
      </c>
    </row>
    <row r="2" spans="1:11" ht="15" x14ac:dyDescent="0.25">
      <c r="A2" s="12" t="s">
        <v>141</v>
      </c>
    </row>
    <row r="3" spans="1:11" ht="15" x14ac:dyDescent="0.25">
      <c r="A3" s="12" t="s">
        <v>55</v>
      </c>
    </row>
    <row r="4" spans="1:11" x14ac:dyDescent="0.25">
      <c r="A4" s="15"/>
    </row>
    <row r="5" spans="1:11" x14ac:dyDescent="0.25">
      <c r="A5" s="17" t="str">
        <f>HYPERLINK("#'Table of contents'!A31",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51</v>
      </c>
      <c r="B8" s="1">
        <v>427</v>
      </c>
      <c r="C8" s="1">
        <v>388</v>
      </c>
      <c r="D8" s="1">
        <v>741</v>
      </c>
      <c r="E8" s="1">
        <v>860</v>
      </c>
      <c r="F8" s="1">
        <v>1126</v>
      </c>
      <c r="G8" s="1">
        <v>1234</v>
      </c>
      <c r="H8" s="1">
        <v>1228</v>
      </c>
      <c r="I8" s="1">
        <v>1336</v>
      </c>
      <c r="J8" s="1">
        <v>1400</v>
      </c>
      <c r="K8" s="1">
        <v>1384</v>
      </c>
    </row>
    <row r="9" spans="1:11" x14ac:dyDescent="0.25">
      <c r="A9" s="16" t="s">
        <v>52</v>
      </c>
      <c r="B9" s="1">
        <v>16</v>
      </c>
      <c r="C9" s="1">
        <v>14</v>
      </c>
      <c r="D9" s="1">
        <v>28</v>
      </c>
      <c r="E9" s="1">
        <v>43</v>
      </c>
      <c r="F9" s="1">
        <v>53</v>
      </c>
      <c r="G9" s="1">
        <v>58</v>
      </c>
      <c r="H9" s="1">
        <v>68</v>
      </c>
      <c r="I9" s="1">
        <v>72</v>
      </c>
      <c r="J9" s="1">
        <v>74</v>
      </c>
      <c r="K9" s="1">
        <v>70</v>
      </c>
    </row>
    <row r="10" spans="1:11" x14ac:dyDescent="0.25">
      <c r="A10" s="16" t="s">
        <v>53</v>
      </c>
      <c r="B10" s="1">
        <v>122</v>
      </c>
      <c r="C10" s="1">
        <v>102</v>
      </c>
      <c r="D10" s="1">
        <v>161</v>
      </c>
      <c r="E10" s="1">
        <v>208</v>
      </c>
      <c r="F10" s="1">
        <v>226</v>
      </c>
      <c r="G10" s="1">
        <v>235</v>
      </c>
      <c r="H10" s="1">
        <v>303</v>
      </c>
      <c r="I10" s="1">
        <v>341</v>
      </c>
      <c r="J10" s="1">
        <v>400</v>
      </c>
      <c r="K10" s="1">
        <v>358</v>
      </c>
    </row>
    <row r="11" spans="1:11" x14ac:dyDescent="0.25">
      <c r="A11" s="10" t="s">
        <v>13</v>
      </c>
      <c r="B11" s="5">
        <v>565</v>
      </c>
      <c r="C11" s="5">
        <v>504</v>
      </c>
      <c r="D11" s="5">
        <v>930</v>
      </c>
      <c r="E11" s="5">
        <v>1111</v>
      </c>
      <c r="F11" s="5">
        <v>1405</v>
      </c>
      <c r="G11" s="5">
        <v>1527</v>
      </c>
      <c r="H11" s="5">
        <v>1599</v>
      </c>
      <c r="I11" s="5">
        <v>1749</v>
      </c>
      <c r="J11" s="5">
        <v>1874</v>
      </c>
      <c r="K11" s="5">
        <v>1812</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51</v>
      </c>
      <c r="B16" s="2">
        <v>0.75575221238938095</v>
      </c>
      <c r="C16" s="2">
        <v>0.76984126984126999</v>
      </c>
      <c r="D16" s="2">
        <v>0.79677419354838697</v>
      </c>
      <c r="E16" s="2">
        <v>0.77407740774077405</v>
      </c>
      <c r="F16" s="2">
        <v>0.801423487544484</v>
      </c>
      <c r="G16" s="2">
        <v>0.80812049770792405</v>
      </c>
      <c r="H16" s="2">
        <v>0.76797998749218299</v>
      </c>
      <c r="I16" s="2">
        <v>0.76386506575185797</v>
      </c>
      <c r="J16" s="2">
        <v>0.747065101387407</v>
      </c>
      <c r="K16" s="2">
        <v>0.76379690949227397</v>
      </c>
    </row>
    <row r="17" spans="1:12" x14ac:dyDescent="0.25">
      <c r="A17" s="8" t="s">
        <v>52</v>
      </c>
      <c r="B17" s="2">
        <v>2.8318584070796501E-2</v>
      </c>
      <c r="C17" s="2">
        <v>2.7777777777777801E-2</v>
      </c>
      <c r="D17" s="2">
        <v>3.0107526881720401E-2</v>
      </c>
      <c r="E17" s="2">
        <v>3.8703870387038701E-2</v>
      </c>
      <c r="F17" s="2">
        <v>3.77224199288256E-2</v>
      </c>
      <c r="G17" s="2">
        <v>3.7982973149967299E-2</v>
      </c>
      <c r="H17" s="2">
        <v>4.2526579111944997E-2</v>
      </c>
      <c r="I17" s="2">
        <v>4.1166380789022301E-2</v>
      </c>
      <c r="J17" s="2">
        <v>3.9487726787620102E-2</v>
      </c>
      <c r="K17" s="2">
        <v>3.86313465783664E-2</v>
      </c>
    </row>
    <row r="18" spans="1:12" x14ac:dyDescent="0.25">
      <c r="A18" s="8" t="s">
        <v>53</v>
      </c>
      <c r="B18" s="2">
        <v>0.21592920353982301</v>
      </c>
      <c r="C18" s="2">
        <v>0.202380952380952</v>
      </c>
      <c r="D18" s="2">
        <v>0.17311827956989201</v>
      </c>
      <c r="E18" s="2">
        <v>0.18721872187218699</v>
      </c>
      <c r="F18" s="2">
        <v>0.16085409252669</v>
      </c>
      <c r="G18" s="2">
        <v>0.153896529142109</v>
      </c>
      <c r="H18" s="2">
        <v>0.18949343339587199</v>
      </c>
      <c r="I18" s="2">
        <v>0.19496855345912001</v>
      </c>
      <c r="J18" s="2">
        <v>0.213447171824973</v>
      </c>
      <c r="K18" s="2">
        <v>0.19757174392936</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51</v>
      </c>
      <c r="B23" s="2">
        <v>-9.1334894613583101E-2</v>
      </c>
      <c r="C23" s="2">
        <v>0.90979381443299001</v>
      </c>
      <c r="D23" s="2">
        <v>0.16059379217274</v>
      </c>
      <c r="E23" s="2">
        <v>0.30930232558139498</v>
      </c>
      <c r="F23" s="2">
        <v>9.59147424511545E-2</v>
      </c>
      <c r="G23" s="2">
        <v>-4.8622366288492702E-3</v>
      </c>
      <c r="H23" s="2">
        <v>8.7947882736156294E-2</v>
      </c>
      <c r="I23" s="2">
        <v>4.7904191616766498E-2</v>
      </c>
      <c r="J23" s="2">
        <v>-1.1428571428571401E-2</v>
      </c>
      <c r="K23" s="3">
        <v>0.12155591572123201</v>
      </c>
      <c r="L23" s="3">
        <v>2.24121779859485</v>
      </c>
    </row>
    <row r="24" spans="1:12" x14ac:dyDescent="0.25">
      <c r="A24" s="8" t="s">
        <v>52</v>
      </c>
      <c r="B24" s="2">
        <v>-0.125</v>
      </c>
      <c r="C24" s="2">
        <v>1</v>
      </c>
      <c r="D24" s="2">
        <v>0.53571428571428603</v>
      </c>
      <c r="E24" s="2">
        <v>0.232558139534884</v>
      </c>
      <c r="F24" s="2">
        <v>9.4339622641509399E-2</v>
      </c>
      <c r="G24" s="2">
        <v>0.17241379310344801</v>
      </c>
      <c r="H24" s="2">
        <v>5.8823529411764698E-2</v>
      </c>
      <c r="I24" s="2">
        <v>2.7777777777777801E-2</v>
      </c>
      <c r="J24" s="2">
        <v>-5.4054054054054099E-2</v>
      </c>
      <c r="K24" s="3">
        <v>0.20689655172413801</v>
      </c>
      <c r="L24" s="3">
        <v>3.375</v>
      </c>
    </row>
    <row r="25" spans="1:12" x14ac:dyDescent="0.25">
      <c r="A25" s="8" t="s">
        <v>53</v>
      </c>
      <c r="B25" s="2">
        <v>-0.16393442622950799</v>
      </c>
      <c r="C25" s="2">
        <v>0.57843137254902</v>
      </c>
      <c r="D25" s="2">
        <v>0.29192546583850898</v>
      </c>
      <c r="E25" s="2">
        <v>8.6538461538461495E-2</v>
      </c>
      <c r="F25" s="2">
        <v>3.9823008849557501E-2</v>
      </c>
      <c r="G25" s="2">
        <v>0.28936170212765999</v>
      </c>
      <c r="H25" s="2">
        <v>0.12541254125412499</v>
      </c>
      <c r="I25" s="2">
        <v>0.17302052785923799</v>
      </c>
      <c r="J25" s="2">
        <v>-0.105</v>
      </c>
      <c r="K25" s="3">
        <v>0.52340425531914903</v>
      </c>
      <c r="L25" s="3">
        <v>1.9344262295082</v>
      </c>
    </row>
    <row r="26" spans="1:12" x14ac:dyDescent="0.25">
      <c r="A26" s="11" t="s">
        <v>13</v>
      </c>
      <c r="B26" s="3">
        <v>-0.107964601769912</v>
      </c>
      <c r="C26" s="3">
        <v>0.84523809523809501</v>
      </c>
      <c r="D26" s="3">
        <v>0.19462365591397801</v>
      </c>
      <c r="E26" s="3">
        <v>0.26462646264626499</v>
      </c>
      <c r="F26" s="3">
        <v>8.6832740213523094E-2</v>
      </c>
      <c r="G26" s="3">
        <v>4.7151277013752498E-2</v>
      </c>
      <c r="H26" s="3">
        <v>9.3808630393996201E-2</v>
      </c>
      <c r="I26" s="3">
        <v>7.1469411092052598E-2</v>
      </c>
      <c r="J26" s="3">
        <v>-3.30843116328709E-2</v>
      </c>
      <c r="K26" s="3">
        <v>0.18664047151277</v>
      </c>
      <c r="L26" s="3">
        <v>2.2070796460177</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145</v>
      </c>
    </row>
    <row r="2" spans="1:11" ht="15" x14ac:dyDescent="0.25">
      <c r="A2" s="12" t="s">
        <v>141</v>
      </c>
    </row>
    <row r="3" spans="1:11" ht="15" x14ac:dyDescent="0.25">
      <c r="A3" s="12" t="s">
        <v>42</v>
      </c>
    </row>
    <row r="4" spans="1:11" ht="15" x14ac:dyDescent="0.25">
      <c r="A4" s="12" t="s">
        <v>27</v>
      </c>
    </row>
    <row r="5" spans="1:11" x14ac:dyDescent="0.25">
      <c r="A5" s="17" t="str">
        <f>HYPERLINK("#'Table of contents'!A32",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56</v>
      </c>
      <c r="B8" s="1">
        <v>20</v>
      </c>
      <c r="C8" s="1">
        <v>19</v>
      </c>
      <c r="D8" s="1">
        <v>110</v>
      </c>
      <c r="E8" s="1">
        <v>129</v>
      </c>
      <c r="F8" s="1">
        <v>177</v>
      </c>
      <c r="G8" s="1">
        <v>174</v>
      </c>
      <c r="H8" s="1">
        <v>150</v>
      </c>
      <c r="I8" s="1">
        <v>179</v>
      </c>
      <c r="J8" s="1">
        <v>172</v>
      </c>
      <c r="K8" s="1">
        <v>128</v>
      </c>
    </row>
    <row r="9" spans="1:11" x14ac:dyDescent="0.25">
      <c r="A9" s="16" t="s">
        <v>57</v>
      </c>
      <c r="B9" s="1">
        <v>265</v>
      </c>
      <c r="C9" s="1">
        <v>222</v>
      </c>
      <c r="D9" s="1">
        <v>316</v>
      </c>
      <c r="E9" s="1">
        <v>360</v>
      </c>
      <c r="F9" s="1">
        <v>436</v>
      </c>
      <c r="G9" s="1">
        <v>498</v>
      </c>
      <c r="H9" s="1">
        <v>560</v>
      </c>
      <c r="I9" s="1">
        <v>604</v>
      </c>
      <c r="J9" s="1">
        <v>689</v>
      </c>
      <c r="K9" s="1">
        <v>695</v>
      </c>
    </row>
    <row r="10" spans="1:11" x14ac:dyDescent="0.25">
      <c r="A10" s="16" t="s">
        <v>58</v>
      </c>
      <c r="B10" s="1">
        <v>36</v>
      </c>
      <c r="C10" s="1">
        <v>37</v>
      </c>
      <c r="D10" s="1">
        <v>65</v>
      </c>
      <c r="E10" s="1">
        <v>87</v>
      </c>
      <c r="F10" s="1">
        <v>92</v>
      </c>
      <c r="G10" s="1">
        <v>101</v>
      </c>
      <c r="H10" s="1">
        <v>117</v>
      </c>
      <c r="I10" s="1">
        <v>125</v>
      </c>
      <c r="J10" s="1">
        <v>114</v>
      </c>
      <c r="K10" s="1">
        <v>110</v>
      </c>
    </row>
    <row r="11" spans="1:11" x14ac:dyDescent="0.25">
      <c r="A11" s="16" t="s">
        <v>59</v>
      </c>
      <c r="B11" s="1">
        <v>25</v>
      </c>
      <c r="C11" s="1">
        <v>12</v>
      </c>
      <c r="D11" s="1">
        <v>139</v>
      </c>
      <c r="E11" s="1">
        <v>160</v>
      </c>
      <c r="F11" s="1">
        <v>242</v>
      </c>
      <c r="G11" s="1">
        <v>237</v>
      </c>
      <c r="H11" s="1">
        <v>202</v>
      </c>
      <c r="I11" s="1">
        <v>206</v>
      </c>
      <c r="J11" s="1">
        <v>190</v>
      </c>
      <c r="K11" s="1">
        <v>162</v>
      </c>
    </row>
    <row r="12" spans="1:11" x14ac:dyDescent="0.25">
      <c r="A12" s="16" t="s">
        <v>60</v>
      </c>
      <c r="B12" s="1">
        <v>209</v>
      </c>
      <c r="C12" s="1">
        <v>208</v>
      </c>
      <c r="D12" s="1">
        <v>279</v>
      </c>
      <c r="E12" s="1">
        <v>350</v>
      </c>
      <c r="F12" s="1">
        <v>414</v>
      </c>
      <c r="G12" s="1">
        <v>469</v>
      </c>
      <c r="H12" s="1">
        <v>516</v>
      </c>
      <c r="I12" s="1">
        <v>579</v>
      </c>
      <c r="J12" s="1">
        <v>641</v>
      </c>
      <c r="K12" s="1">
        <v>652</v>
      </c>
    </row>
    <row r="13" spans="1:11" x14ac:dyDescent="0.25">
      <c r="A13" s="16" t="s">
        <v>61</v>
      </c>
      <c r="B13" s="1">
        <v>10</v>
      </c>
      <c r="C13" s="1">
        <v>6</v>
      </c>
      <c r="D13" s="1">
        <v>21</v>
      </c>
      <c r="E13" s="1">
        <v>25</v>
      </c>
      <c r="F13" s="1">
        <v>44</v>
      </c>
      <c r="G13" s="1">
        <v>48</v>
      </c>
      <c r="H13" s="1">
        <v>54</v>
      </c>
      <c r="I13" s="1">
        <v>56</v>
      </c>
      <c r="J13" s="1">
        <v>68</v>
      </c>
      <c r="K13" s="1">
        <v>65</v>
      </c>
    </row>
    <row r="14" spans="1:11" x14ac:dyDescent="0.25">
      <c r="A14" s="10" t="s">
        <v>13</v>
      </c>
      <c r="B14" s="5">
        <v>565</v>
      </c>
      <c r="C14" s="5">
        <v>504</v>
      </c>
      <c r="D14" s="5">
        <v>930</v>
      </c>
      <c r="E14" s="5">
        <v>1111</v>
      </c>
      <c r="F14" s="5">
        <v>1405</v>
      </c>
      <c r="G14" s="5">
        <v>1527</v>
      </c>
      <c r="H14" s="5">
        <v>1599</v>
      </c>
      <c r="I14" s="5">
        <v>1749</v>
      </c>
      <c r="J14" s="5">
        <v>1874</v>
      </c>
      <c r="K14" s="5">
        <v>1812</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56</v>
      </c>
      <c r="B19" s="2">
        <v>6.2305295950155798E-2</v>
      </c>
      <c r="C19" s="2">
        <v>6.83453237410072E-2</v>
      </c>
      <c r="D19" s="2">
        <v>0.224032586558045</v>
      </c>
      <c r="E19" s="2">
        <v>0.22395833333333301</v>
      </c>
      <c r="F19" s="2">
        <v>0.25106382978723402</v>
      </c>
      <c r="G19" s="2">
        <v>0.22509702457955999</v>
      </c>
      <c r="H19" s="2">
        <v>0.18137847642079799</v>
      </c>
      <c r="I19" s="2">
        <v>0.19713656387665199</v>
      </c>
      <c r="J19" s="2">
        <v>0.17641025641025601</v>
      </c>
      <c r="K19" s="2">
        <v>0.13719185423365499</v>
      </c>
    </row>
    <row r="20" spans="1:12" x14ac:dyDescent="0.25">
      <c r="A20" s="8" t="s">
        <v>57</v>
      </c>
      <c r="B20" s="2">
        <v>0.82554517133956395</v>
      </c>
      <c r="C20" s="2">
        <v>0.79856115107913705</v>
      </c>
      <c r="D20" s="2">
        <v>0.64358452138492905</v>
      </c>
      <c r="E20" s="2">
        <v>0.625</v>
      </c>
      <c r="F20" s="2">
        <v>0.61843971631205696</v>
      </c>
      <c r="G20" s="2">
        <v>0.64424320827943105</v>
      </c>
      <c r="H20" s="2">
        <v>0.67714631197097896</v>
      </c>
      <c r="I20" s="2">
        <v>0.66519823788546295</v>
      </c>
      <c r="J20" s="2">
        <v>0.706666666666667</v>
      </c>
      <c r="K20" s="2">
        <v>0.744908896034298</v>
      </c>
    </row>
    <row r="21" spans="1:12" x14ac:dyDescent="0.25">
      <c r="A21" s="8" t="s">
        <v>58</v>
      </c>
      <c r="B21" s="2">
        <v>0.11214953271028</v>
      </c>
      <c r="C21" s="2">
        <v>0.13309352517985601</v>
      </c>
      <c r="D21" s="2">
        <v>0.132382892057026</v>
      </c>
      <c r="E21" s="2">
        <v>0.15104166666666699</v>
      </c>
      <c r="F21" s="2">
        <v>0.13049645390070899</v>
      </c>
      <c r="G21" s="2">
        <v>0.13065976714100899</v>
      </c>
      <c r="H21" s="2">
        <v>0.14147521160822199</v>
      </c>
      <c r="I21" s="2">
        <v>0.13766519823788501</v>
      </c>
      <c r="J21" s="2">
        <v>0.116923076923077</v>
      </c>
      <c r="K21" s="2">
        <v>0.117899249732047</v>
      </c>
    </row>
    <row r="22" spans="1:12" x14ac:dyDescent="0.25">
      <c r="A22" s="8" t="s">
        <v>59</v>
      </c>
      <c r="B22" s="2">
        <v>0.102459016393443</v>
      </c>
      <c r="C22" s="2">
        <v>5.3097345132743397E-2</v>
      </c>
      <c r="D22" s="2">
        <v>0.31662870159453299</v>
      </c>
      <c r="E22" s="2">
        <v>0.29906542056074797</v>
      </c>
      <c r="F22" s="2">
        <v>0.34571428571428597</v>
      </c>
      <c r="G22" s="2">
        <v>0.31432360742705601</v>
      </c>
      <c r="H22" s="2">
        <v>0.261658031088083</v>
      </c>
      <c r="I22" s="2">
        <v>0.24494649227110599</v>
      </c>
      <c r="J22" s="2">
        <v>0.21134593993325901</v>
      </c>
      <c r="K22" s="2">
        <v>0.18430034129692799</v>
      </c>
    </row>
    <row r="23" spans="1:12" x14ac:dyDescent="0.25">
      <c r="A23" s="8" t="s">
        <v>60</v>
      </c>
      <c r="B23" s="2">
        <v>0.85655737704918</v>
      </c>
      <c r="C23" s="2">
        <v>0.92035398230088505</v>
      </c>
      <c r="D23" s="2">
        <v>0.63553530751708398</v>
      </c>
      <c r="E23" s="2">
        <v>0.65420560747663503</v>
      </c>
      <c r="F23" s="2">
        <v>0.59142857142857097</v>
      </c>
      <c r="G23" s="2">
        <v>0.62201591511936305</v>
      </c>
      <c r="H23" s="2">
        <v>0.66839378238341995</v>
      </c>
      <c r="I23" s="2">
        <v>0.68846611177170003</v>
      </c>
      <c r="J23" s="2">
        <v>0.71301446051168005</v>
      </c>
      <c r="K23" s="2">
        <v>0.74175199089874899</v>
      </c>
    </row>
    <row r="24" spans="1:12" x14ac:dyDescent="0.25">
      <c r="A24" s="8" t="s">
        <v>61</v>
      </c>
      <c r="B24" s="2">
        <v>4.0983606557376998E-2</v>
      </c>
      <c r="C24" s="2">
        <v>2.6548672566371698E-2</v>
      </c>
      <c r="D24" s="2">
        <v>4.7835990888382703E-2</v>
      </c>
      <c r="E24" s="2">
        <v>4.67289719626168E-2</v>
      </c>
      <c r="F24" s="2">
        <v>6.2857142857142903E-2</v>
      </c>
      <c r="G24" s="2">
        <v>6.3660477453580902E-2</v>
      </c>
      <c r="H24" s="2">
        <v>6.9948186528497394E-2</v>
      </c>
      <c r="I24" s="2">
        <v>6.6587395957193804E-2</v>
      </c>
      <c r="J24" s="2">
        <v>7.5639599555061193E-2</v>
      </c>
      <c r="K24" s="2">
        <v>7.3947667804323103E-2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56</v>
      </c>
      <c r="B29" s="2">
        <v>-0.05</v>
      </c>
      <c r="C29" s="2">
        <v>4.7894736842105301</v>
      </c>
      <c r="D29" s="2">
        <v>0.17272727272727301</v>
      </c>
      <c r="E29" s="2">
        <v>0.372093023255814</v>
      </c>
      <c r="F29" s="2">
        <v>-1.6949152542372899E-2</v>
      </c>
      <c r="G29" s="2">
        <v>-0.13793103448275901</v>
      </c>
      <c r="H29" s="2">
        <v>0.193333333333333</v>
      </c>
      <c r="I29" s="2">
        <v>-3.91061452513966E-2</v>
      </c>
      <c r="J29" s="2">
        <v>-0.25581395348837199</v>
      </c>
      <c r="K29" s="3">
        <v>-0.26436781609195398</v>
      </c>
      <c r="L29" s="3">
        <v>5.4</v>
      </c>
    </row>
    <row r="30" spans="1:12" x14ac:dyDescent="0.25">
      <c r="A30" s="8" t="s">
        <v>57</v>
      </c>
      <c r="B30" s="2">
        <v>-0.162264150943396</v>
      </c>
      <c r="C30" s="2">
        <v>0.42342342342342298</v>
      </c>
      <c r="D30" s="2">
        <v>0.139240506329114</v>
      </c>
      <c r="E30" s="2">
        <v>0.211111111111111</v>
      </c>
      <c r="F30" s="2">
        <v>0.142201834862385</v>
      </c>
      <c r="G30" s="2">
        <v>0.12449799196787099</v>
      </c>
      <c r="H30" s="2">
        <v>7.8571428571428598E-2</v>
      </c>
      <c r="I30" s="2">
        <v>0.14072847682119199</v>
      </c>
      <c r="J30" s="2">
        <v>8.7082728592162498E-3</v>
      </c>
      <c r="K30" s="3">
        <v>0.395582329317269</v>
      </c>
      <c r="L30" s="3">
        <v>1.6226415094339599</v>
      </c>
    </row>
    <row r="31" spans="1:12" x14ac:dyDescent="0.25">
      <c r="A31" s="8" t="s">
        <v>58</v>
      </c>
      <c r="B31" s="2">
        <v>2.7777777777777801E-2</v>
      </c>
      <c r="C31" s="2">
        <v>0.75675675675675702</v>
      </c>
      <c r="D31" s="2">
        <v>0.33846153846153798</v>
      </c>
      <c r="E31" s="2">
        <v>5.7471264367816098E-2</v>
      </c>
      <c r="F31" s="2">
        <v>9.7826086956521702E-2</v>
      </c>
      <c r="G31" s="2">
        <v>0.158415841584158</v>
      </c>
      <c r="H31" s="2">
        <v>6.8376068376068397E-2</v>
      </c>
      <c r="I31" s="2">
        <v>-8.7999999999999995E-2</v>
      </c>
      <c r="J31" s="2">
        <v>-3.5087719298245598E-2</v>
      </c>
      <c r="K31" s="3">
        <v>8.9108910891089105E-2</v>
      </c>
      <c r="L31" s="3">
        <v>2.0555555555555598</v>
      </c>
    </row>
    <row r="32" spans="1:12" x14ac:dyDescent="0.25">
      <c r="A32" s="8" t="s">
        <v>59</v>
      </c>
      <c r="B32" s="2">
        <v>-0.52</v>
      </c>
      <c r="C32" s="2">
        <v>10.5833333333333</v>
      </c>
      <c r="D32" s="2">
        <v>0.15107913669064699</v>
      </c>
      <c r="E32" s="2">
        <v>0.51249999999999996</v>
      </c>
      <c r="F32" s="2">
        <v>-2.0661157024793399E-2</v>
      </c>
      <c r="G32" s="2">
        <v>-0.14767932489451499</v>
      </c>
      <c r="H32" s="2">
        <v>1.9801980198019799E-2</v>
      </c>
      <c r="I32" s="2">
        <v>-7.7669902912621394E-2</v>
      </c>
      <c r="J32" s="2">
        <v>-0.14736842105263201</v>
      </c>
      <c r="K32" s="3">
        <v>-0.316455696202532</v>
      </c>
      <c r="L32" s="3">
        <v>5.48</v>
      </c>
    </row>
    <row r="33" spans="1:12" x14ac:dyDescent="0.25">
      <c r="A33" s="8" t="s">
        <v>60</v>
      </c>
      <c r="B33" s="2">
        <v>-4.78468899521531E-3</v>
      </c>
      <c r="C33" s="2">
        <v>0.34134615384615402</v>
      </c>
      <c r="D33" s="2">
        <v>0.25448028673835099</v>
      </c>
      <c r="E33" s="2">
        <v>0.182857142857143</v>
      </c>
      <c r="F33" s="2">
        <v>0.132850241545894</v>
      </c>
      <c r="G33" s="2">
        <v>0.100213219616205</v>
      </c>
      <c r="H33" s="2">
        <v>0.122093023255814</v>
      </c>
      <c r="I33" s="2">
        <v>0.107081174438687</v>
      </c>
      <c r="J33" s="2">
        <v>1.7160686427457099E-2</v>
      </c>
      <c r="K33" s="3">
        <v>0.39019189765458401</v>
      </c>
      <c r="L33" s="3">
        <v>2.11961722488038</v>
      </c>
    </row>
    <row r="34" spans="1:12" x14ac:dyDescent="0.25">
      <c r="A34" s="8" t="s">
        <v>61</v>
      </c>
      <c r="B34" s="2">
        <v>-0.4</v>
      </c>
      <c r="C34" s="2">
        <v>2.5</v>
      </c>
      <c r="D34" s="2">
        <v>0.19047619047618999</v>
      </c>
      <c r="E34" s="2">
        <v>0.76</v>
      </c>
      <c r="F34" s="2">
        <v>9.0909090909090898E-2</v>
      </c>
      <c r="G34" s="2">
        <v>0.125</v>
      </c>
      <c r="H34" s="2">
        <v>3.7037037037037E-2</v>
      </c>
      <c r="I34" s="2">
        <v>0.214285714285714</v>
      </c>
      <c r="J34" s="2">
        <v>-4.4117647058823498E-2</v>
      </c>
      <c r="K34" s="3">
        <v>0.35416666666666702</v>
      </c>
      <c r="L34" s="3">
        <v>5.5</v>
      </c>
    </row>
    <row r="35" spans="1:12" x14ac:dyDescent="0.25">
      <c r="A35" s="11" t="s">
        <v>13</v>
      </c>
      <c r="B35" s="3">
        <v>-0.107964601769912</v>
      </c>
      <c r="C35" s="3">
        <v>0.84523809523809501</v>
      </c>
      <c r="D35" s="3">
        <v>0.19462365591397801</v>
      </c>
      <c r="E35" s="3">
        <v>0.26462646264626499</v>
      </c>
      <c r="F35" s="3">
        <v>8.6832740213523094E-2</v>
      </c>
      <c r="G35" s="3">
        <v>4.7151277013752498E-2</v>
      </c>
      <c r="H35" s="3">
        <v>9.3808630393996201E-2</v>
      </c>
      <c r="I35" s="3">
        <v>7.1469411092052598E-2</v>
      </c>
      <c r="J35" s="3">
        <v>-3.30843116328709E-2</v>
      </c>
      <c r="K35" s="3">
        <v>0.18664047151277</v>
      </c>
      <c r="L35" s="3">
        <v>2.2070796460177</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63</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146</v>
      </c>
    </row>
    <row r="2" spans="1:11" ht="15" x14ac:dyDescent="0.25">
      <c r="A2" s="12" t="s">
        <v>141</v>
      </c>
    </row>
    <row r="3" spans="1:11" ht="15" x14ac:dyDescent="0.25">
      <c r="A3" s="12" t="s">
        <v>42</v>
      </c>
    </row>
    <row r="4" spans="1:11" ht="15" x14ac:dyDescent="0.25">
      <c r="A4" s="12" t="s">
        <v>55</v>
      </c>
    </row>
    <row r="5" spans="1:11" x14ac:dyDescent="0.25">
      <c r="A5" s="17" t="str">
        <f>HYPERLINK("#'Table of contents'!A33",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64</v>
      </c>
      <c r="B8" s="1">
        <v>205</v>
      </c>
      <c r="C8" s="1">
        <v>183</v>
      </c>
      <c r="D8" s="1">
        <v>341</v>
      </c>
      <c r="E8" s="1">
        <v>381</v>
      </c>
      <c r="F8" s="1">
        <v>495</v>
      </c>
      <c r="G8" s="1">
        <v>553</v>
      </c>
      <c r="H8" s="1">
        <v>552</v>
      </c>
      <c r="I8" s="1">
        <v>605</v>
      </c>
      <c r="J8" s="1">
        <v>635</v>
      </c>
      <c r="K8" s="1">
        <v>622</v>
      </c>
    </row>
    <row r="9" spans="1:11" x14ac:dyDescent="0.25">
      <c r="A9" s="16" t="s">
        <v>65</v>
      </c>
      <c r="B9" s="1">
        <v>9</v>
      </c>
      <c r="C9" s="1">
        <v>9</v>
      </c>
      <c r="D9" s="1">
        <v>18</v>
      </c>
      <c r="E9" s="1">
        <v>24</v>
      </c>
      <c r="F9" s="1">
        <v>30</v>
      </c>
      <c r="G9" s="1">
        <v>34</v>
      </c>
      <c r="H9" s="1">
        <v>41</v>
      </c>
      <c r="I9" s="1">
        <v>40</v>
      </c>
      <c r="J9" s="1">
        <v>38</v>
      </c>
      <c r="K9" s="1">
        <v>37</v>
      </c>
    </row>
    <row r="10" spans="1:11" x14ac:dyDescent="0.25">
      <c r="A10" s="16" t="s">
        <v>66</v>
      </c>
      <c r="B10" s="1">
        <v>107</v>
      </c>
      <c r="C10" s="1">
        <v>86</v>
      </c>
      <c r="D10" s="1">
        <v>132</v>
      </c>
      <c r="E10" s="1">
        <v>171</v>
      </c>
      <c r="F10" s="1">
        <v>180</v>
      </c>
      <c r="G10" s="1">
        <v>186</v>
      </c>
      <c r="H10" s="1">
        <v>234</v>
      </c>
      <c r="I10" s="1">
        <v>263</v>
      </c>
      <c r="J10" s="1">
        <v>302</v>
      </c>
      <c r="K10" s="1">
        <v>274</v>
      </c>
    </row>
    <row r="11" spans="1:11" x14ac:dyDescent="0.25">
      <c r="A11" s="16" t="s">
        <v>67</v>
      </c>
      <c r="B11" s="1">
        <v>222</v>
      </c>
      <c r="C11" s="1">
        <v>205</v>
      </c>
      <c r="D11" s="1">
        <v>400</v>
      </c>
      <c r="E11" s="1">
        <v>479</v>
      </c>
      <c r="F11" s="1">
        <v>631</v>
      </c>
      <c r="G11" s="1">
        <v>681</v>
      </c>
      <c r="H11" s="1">
        <v>676</v>
      </c>
      <c r="I11" s="1">
        <v>731</v>
      </c>
      <c r="J11" s="1">
        <v>765</v>
      </c>
      <c r="K11" s="1">
        <v>762</v>
      </c>
    </row>
    <row r="12" spans="1:11" x14ac:dyDescent="0.25">
      <c r="A12" s="16" t="s">
        <v>68</v>
      </c>
      <c r="B12" s="1">
        <v>7</v>
      </c>
      <c r="C12" s="1">
        <v>5</v>
      </c>
      <c r="D12" s="1">
        <v>10</v>
      </c>
      <c r="E12" s="1">
        <v>19</v>
      </c>
      <c r="F12" s="1">
        <v>23</v>
      </c>
      <c r="G12" s="1">
        <v>24</v>
      </c>
      <c r="H12" s="1">
        <v>27</v>
      </c>
      <c r="I12" s="1">
        <v>32</v>
      </c>
      <c r="J12" s="1">
        <v>36</v>
      </c>
      <c r="K12" s="1">
        <v>33</v>
      </c>
    </row>
    <row r="13" spans="1:11" x14ac:dyDescent="0.25">
      <c r="A13" s="16" t="s">
        <v>69</v>
      </c>
      <c r="B13" s="1">
        <v>15</v>
      </c>
      <c r="C13" s="1">
        <v>16</v>
      </c>
      <c r="D13" s="1">
        <v>29</v>
      </c>
      <c r="E13" s="1">
        <v>37</v>
      </c>
      <c r="F13" s="1">
        <v>46</v>
      </c>
      <c r="G13" s="1">
        <v>49</v>
      </c>
      <c r="H13" s="1">
        <v>69</v>
      </c>
      <c r="I13" s="1">
        <v>78</v>
      </c>
      <c r="J13" s="1">
        <v>98</v>
      </c>
      <c r="K13" s="1">
        <v>84</v>
      </c>
    </row>
    <row r="14" spans="1:11" x14ac:dyDescent="0.25">
      <c r="A14" s="10" t="s">
        <v>13</v>
      </c>
      <c r="B14" s="5">
        <v>565</v>
      </c>
      <c r="C14" s="5">
        <v>504</v>
      </c>
      <c r="D14" s="5">
        <v>930</v>
      </c>
      <c r="E14" s="5">
        <v>1111</v>
      </c>
      <c r="F14" s="5">
        <v>1405</v>
      </c>
      <c r="G14" s="5">
        <v>1527</v>
      </c>
      <c r="H14" s="5">
        <v>1599</v>
      </c>
      <c r="I14" s="5">
        <v>1749</v>
      </c>
      <c r="J14" s="5">
        <v>1874</v>
      </c>
      <c r="K14" s="5">
        <v>1812</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64</v>
      </c>
      <c r="B19" s="2">
        <v>0.63862928348909698</v>
      </c>
      <c r="C19" s="2">
        <v>0.65827338129496404</v>
      </c>
      <c r="D19" s="2">
        <v>0.69450101832993905</v>
      </c>
      <c r="E19" s="2">
        <v>0.66145833333333304</v>
      </c>
      <c r="F19" s="2">
        <v>0.70212765957446799</v>
      </c>
      <c r="G19" s="2">
        <v>0.71539456662354495</v>
      </c>
      <c r="H19" s="2">
        <v>0.66747279322853703</v>
      </c>
      <c r="I19" s="2">
        <v>0.66629955947136599</v>
      </c>
      <c r="J19" s="2">
        <v>0.65128205128205097</v>
      </c>
      <c r="K19" s="2">
        <v>0.66666666666666696</v>
      </c>
    </row>
    <row r="20" spans="1:12" x14ac:dyDescent="0.25">
      <c r="A20" s="8" t="s">
        <v>65</v>
      </c>
      <c r="B20" s="2">
        <v>2.80373831775701E-2</v>
      </c>
      <c r="C20" s="2">
        <v>3.2374100719424502E-2</v>
      </c>
      <c r="D20" s="2">
        <v>3.6659877800407303E-2</v>
      </c>
      <c r="E20" s="2">
        <v>4.1666666666666699E-2</v>
      </c>
      <c r="F20" s="2">
        <v>4.2553191489361701E-2</v>
      </c>
      <c r="G20" s="2">
        <v>4.3984476067270399E-2</v>
      </c>
      <c r="H20" s="2">
        <v>4.95767835550181E-2</v>
      </c>
      <c r="I20" s="2">
        <v>4.4052863436123399E-2</v>
      </c>
      <c r="J20" s="2">
        <v>3.8974358974358997E-2</v>
      </c>
      <c r="K20" s="2">
        <v>3.9657020364415901E-2</v>
      </c>
    </row>
    <row r="21" spans="1:12" x14ac:dyDescent="0.25">
      <c r="A21" s="8" t="s">
        <v>66</v>
      </c>
      <c r="B21" s="2">
        <v>0.33333333333333298</v>
      </c>
      <c r="C21" s="2">
        <v>0.30935251798561197</v>
      </c>
      <c r="D21" s="2">
        <v>0.26883910386965398</v>
      </c>
      <c r="E21" s="2">
        <v>0.296875</v>
      </c>
      <c r="F21" s="2">
        <v>0.25531914893617003</v>
      </c>
      <c r="G21" s="2">
        <v>0.24062095730918501</v>
      </c>
      <c r="H21" s="2">
        <v>0.28295042321644498</v>
      </c>
      <c r="I21" s="2">
        <v>0.28964757709251099</v>
      </c>
      <c r="J21" s="2">
        <v>0.30974358974359001</v>
      </c>
      <c r="K21" s="2">
        <v>0.293676312968917</v>
      </c>
    </row>
    <row r="22" spans="1:12" x14ac:dyDescent="0.25">
      <c r="A22" s="8" t="s">
        <v>67</v>
      </c>
      <c r="B22" s="2">
        <v>0.90983606557377095</v>
      </c>
      <c r="C22" s="2">
        <v>0.90707964601769897</v>
      </c>
      <c r="D22" s="2">
        <v>0.91116173120728905</v>
      </c>
      <c r="E22" s="2">
        <v>0.89532710280373795</v>
      </c>
      <c r="F22" s="2">
        <v>0.90142857142857102</v>
      </c>
      <c r="G22" s="2">
        <v>0.90318302387267901</v>
      </c>
      <c r="H22" s="2">
        <v>0.87564766839378205</v>
      </c>
      <c r="I22" s="2">
        <v>0.86920332936979805</v>
      </c>
      <c r="J22" s="2">
        <v>0.85094549499443795</v>
      </c>
      <c r="K22" s="2">
        <v>0.866894197952218</v>
      </c>
    </row>
    <row r="23" spans="1:12" x14ac:dyDescent="0.25">
      <c r="A23" s="8" t="s">
        <v>68</v>
      </c>
      <c r="B23" s="2">
        <v>2.86885245901639E-2</v>
      </c>
      <c r="C23" s="2">
        <v>2.21238938053097E-2</v>
      </c>
      <c r="D23" s="2">
        <v>2.2779043280182199E-2</v>
      </c>
      <c r="E23" s="2">
        <v>3.5514018691588801E-2</v>
      </c>
      <c r="F23" s="2">
        <v>3.2857142857142897E-2</v>
      </c>
      <c r="G23" s="2">
        <v>3.18302387267905E-2</v>
      </c>
      <c r="H23" s="2">
        <v>3.4974093264248697E-2</v>
      </c>
      <c r="I23" s="2">
        <v>3.8049940546967899E-2</v>
      </c>
      <c r="J23" s="2">
        <v>4.0044493882091199E-2</v>
      </c>
      <c r="K23" s="2">
        <v>3.7542662116041001E-2</v>
      </c>
    </row>
    <row r="24" spans="1:12" x14ac:dyDescent="0.25">
      <c r="A24" s="8" t="s">
        <v>69</v>
      </c>
      <c r="B24" s="2">
        <v>6.14754098360656E-2</v>
      </c>
      <c r="C24" s="2">
        <v>7.0796460176991094E-2</v>
      </c>
      <c r="D24" s="2">
        <v>6.6059225512528505E-2</v>
      </c>
      <c r="E24" s="2">
        <v>6.9158878504672894E-2</v>
      </c>
      <c r="F24" s="2">
        <v>6.5714285714285697E-2</v>
      </c>
      <c r="G24" s="2">
        <v>6.49867374005305E-2</v>
      </c>
      <c r="H24" s="2">
        <v>8.9378238341968896E-2</v>
      </c>
      <c r="I24" s="2">
        <v>9.2746730083234197E-2</v>
      </c>
      <c r="J24" s="2">
        <v>0.109010011123471</v>
      </c>
      <c r="K24" s="2">
        <v>9.5563139931740607E-2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64</v>
      </c>
      <c r="B29" s="2">
        <v>-0.107317073170732</v>
      </c>
      <c r="C29" s="2">
        <v>0.86338797814207602</v>
      </c>
      <c r="D29" s="2">
        <v>0.117302052785924</v>
      </c>
      <c r="E29" s="2">
        <v>0.29921259842519699</v>
      </c>
      <c r="F29" s="2">
        <v>0.117171717171717</v>
      </c>
      <c r="G29" s="2">
        <v>-1.80831826401447E-3</v>
      </c>
      <c r="H29" s="2">
        <v>9.6014492753623198E-2</v>
      </c>
      <c r="I29" s="2">
        <v>4.9586776859504099E-2</v>
      </c>
      <c r="J29" s="2">
        <v>-2.04724409448819E-2</v>
      </c>
      <c r="K29" s="3">
        <v>0.12477396021699801</v>
      </c>
      <c r="L29" s="3">
        <v>2.0341463414634098</v>
      </c>
    </row>
    <row r="30" spans="1:12" x14ac:dyDescent="0.25">
      <c r="A30" s="8" t="s">
        <v>65</v>
      </c>
      <c r="B30" s="2">
        <v>0</v>
      </c>
      <c r="C30" s="2">
        <v>1</v>
      </c>
      <c r="D30" s="2">
        <v>0.33333333333333298</v>
      </c>
      <c r="E30" s="2">
        <v>0.25</v>
      </c>
      <c r="F30" s="2">
        <v>0.133333333333333</v>
      </c>
      <c r="G30" s="2">
        <v>0.20588235294117599</v>
      </c>
      <c r="H30" s="2">
        <v>-2.4390243902439001E-2</v>
      </c>
      <c r="I30" s="2">
        <v>-0.05</v>
      </c>
      <c r="J30" s="2">
        <v>-2.6315789473684199E-2</v>
      </c>
      <c r="K30" s="3">
        <v>8.8235294117647106E-2</v>
      </c>
      <c r="L30" s="3">
        <v>3.1111111111111098</v>
      </c>
    </row>
    <row r="31" spans="1:12" x14ac:dyDescent="0.25">
      <c r="A31" s="8" t="s">
        <v>66</v>
      </c>
      <c r="B31" s="2">
        <v>-0.19626168224299101</v>
      </c>
      <c r="C31" s="2">
        <v>0.53488372093023295</v>
      </c>
      <c r="D31" s="2">
        <v>0.29545454545454503</v>
      </c>
      <c r="E31" s="2">
        <v>5.2631578947368397E-2</v>
      </c>
      <c r="F31" s="2">
        <v>3.3333333333333298E-2</v>
      </c>
      <c r="G31" s="2">
        <v>0.25806451612903197</v>
      </c>
      <c r="H31" s="2">
        <v>0.123931623931624</v>
      </c>
      <c r="I31" s="2">
        <v>0.14828897338402999</v>
      </c>
      <c r="J31" s="2">
        <v>-9.27152317880795E-2</v>
      </c>
      <c r="K31" s="3">
        <v>0.473118279569892</v>
      </c>
      <c r="L31" s="3">
        <v>1.5607476635513999</v>
      </c>
    </row>
    <row r="32" spans="1:12" x14ac:dyDescent="0.25">
      <c r="A32" s="8" t="s">
        <v>67</v>
      </c>
      <c r="B32" s="2">
        <v>-7.6576576576576599E-2</v>
      </c>
      <c r="C32" s="2">
        <v>0.95121951219512202</v>
      </c>
      <c r="D32" s="2">
        <v>0.19750000000000001</v>
      </c>
      <c r="E32" s="2">
        <v>0.317327766179541</v>
      </c>
      <c r="F32" s="2">
        <v>7.9239302694136302E-2</v>
      </c>
      <c r="G32" s="2">
        <v>-7.3421439060205604E-3</v>
      </c>
      <c r="H32" s="2">
        <v>8.1360946745562102E-2</v>
      </c>
      <c r="I32" s="2">
        <v>4.6511627906976702E-2</v>
      </c>
      <c r="J32" s="2">
        <v>-3.9215686274509803E-3</v>
      </c>
      <c r="K32" s="3">
        <v>0.11894273127753301</v>
      </c>
      <c r="L32" s="3">
        <v>2.4324324324324298</v>
      </c>
    </row>
    <row r="33" spans="1:12" x14ac:dyDescent="0.25">
      <c r="A33" s="8" t="s">
        <v>68</v>
      </c>
      <c r="B33" s="2">
        <v>-0.28571428571428598</v>
      </c>
      <c r="C33" s="2">
        <v>1</v>
      </c>
      <c r="D33" s="2">
        <v>0.9</v>
      </c>
      <c r="E33" s="2">
        <v>0.21052631578947401</v>
      </c>
      <c r="F33" s="2">
        <v>4.3478260869565202E-2</v>
      </c>
      <c r="G33" s="2">
        <v>0.125</v>
      </c>
      <c r="H33" s="2">
        <v>0.18518518518518501</v>
      </c>
      <c r="I33" s="2">
        <v>0.125</v>
      </c>
      <c r="J33" s="2">
        <v>-8.3333333333333301E-2</v>
      </c>
      <c r="K33" s="3">
        <v>0.375</v>
      </c>
      <c r="L33" s="3">
        <v>3.71428571428571</v>
      </c>
    </row>
    <row r="34" spans="1:12" x14ac:dyDescent="0.25">
      <c r="A34" s="8" t="s">
        <v>69</v>
      </c>
      <c r="B34" s="2">
        <v>6.6666666666666693E-2</v>
      </c>
      <c r="C34" s="2">
        <v>0.8125</v>
      </c>
      <c r="D34" s="2">
        <v>0.27586206896551702</v>
      </c>
      <c r="E34" s="2">
        <v>0.24324324324324301</v>
      </c>
      <c r="F34" s="2">
        <v>6.5217391304347797E-2</v>
      </c>
      <c r="G34" s="2">
        <v>0.40816326530612201</v>
      </c>
      <c r="H34" s="2">
        <v>0.13043478260869601</v>
      </c>
      <c r="I34" s="2">
        <v>0.256410256410256</v>
      </c>
      <c r="J34" s="2">
        <v>-0.14285714285714299</v>
      </c>
      <c r="K34" s="3">
        <v>0.71428571428571397</v>
      </c>
      <c r="L34" s="3">
        <v>4.5999999999999996</v>
      </c>
    </row>
    <row r="35" spans="1:12" x14ac:dyDescent="0.25">
      <c r="A35" s="11" t="s">
        <v>13</v>
      </c>
      <c r="B35" s="3">
        <v>-0.107964601769912</v>
      </c>
      <c r="C35" s="3">
        <v>0.84523809523809501</v>
      </c>
      <c r="D35" s="3">
        <v>0.19462365591397801</v>
      </c>
      <c r="E35" s="3">
        <v>0.26462646264626499</v>
      </c>
      <c r="F35" s="3">
        <v>8.6832740213523094E-2</v>
      </c>
      <c r="G35" s="3">
        <v>4.7151277013752498E-2</v>
      </c>
      <c r="H35" s="3">
        <v>9.3808630393996201E-2</v>
      </c>
      <c r="I35" s="3">
        <v>7.1469411092052598E-2</v>
      </c>
      <c r="J35" s="3">
        <v>-3.30843116328709E-2</v>
      </c>
      <c r="K35" s="3">
        <v>0.18664047151277</v>
      </c>
      <c r="L35" s="3">
        <v>2.2070796460177</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71</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147</v>
      </c>
    </row>
    <row r="2" spans="1:11" ht="15" x14ac:dyDescent="0.25">
      <c r="A2" s="12" t="s">
        <v>141</v>
      </c>
    </row>
    <row r="3" spans="1:11" ht="15" x14ac:dyDescent="0.25">
      <c r="A3" s="12" t="s">
        <v>55</v>
      </c>
    </row>
    <row r="4" spans="1:11" ht="15" x14ac:dyDescent="0.25">
      <c r="A4" s="12" t="s">
        <v>27</v>
      </c>
    </row>
    <row r="5" spans="1:11" x14ac:dyDescent="0.25">
      <c r="A5" s="17" t="str">
        <f>HYPERLINK("#'Table of contents'!A34",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72</v>
      </c>
      <c r="B8" s="1">
        <v>43</v>
      </c>
      <c r="C8" s="1">
        <v>29</v>
      </c>
      <c r="D8" s="1">
        <v>241</v>
      </c>
      <c r="E8" s="1">
        <v>276</v>
      </c>
      <c r="F8" s="1">
        <v>400</v>
      </c>
      <c r="G8" s="1">
        <v>394</v>
      </c>
      <c r="H8" s="1">
        <v>329</v>
      </c>
      <c r="I8" s="1">
        <v>352</v>
      </c>
      <c r="J8" s="1">
        <v>320</v>
      </c>
      <c r="K8" s="1">
        <v>270</v>
      </c>
    </row>
    <row r="9" spans="1:11" x14ac:dyDescent="0.25">
      <c r="A9" s="16" t="s">
        <v>73</v>
      </c>
      <c r="B9" s="1">
        <v>371</v>
      </c>
      <c r="C9" s="1">
        <v>347</v>
      </c>
      <c r="D9" s="1">
        <v>466</v>
      </c>
      <c r="E9" s="1">
        <v>540</v>
      </c>
      <c r="F9" s="1">
        <v>671</v>
      </c>
      <c r="G9" s="1">
        <v>778</v>
      </c>
      <c r="H9" s="1">
        <v>839</v>
      </c>
      <c r="I9" s="1">
        <v>926</v>
      </c>
      <c r="J9" s="1">
        <v>1021</v>
      </c>
      <c r="K9" s="1">
        <v>1056</v>
      </c>
    </row>
    <row r="10" spans="1:11" x14ac:dyDescent="0.25">
      <c r="A10" s="16" t="s">
        <v>74</v>
      </c>
      <c r="B10" s="1">
        <v>13</v>
      </c>
      <c r="C10" s="1">
        <v>12</v>
      </c>
      <c r="D10" s="1">
        <v>34</v>
      </c>
      <c r="E10" s="1">
        <v>44</v>
      </c>
      <c r="F10" s="1">
        <v>55</v>
      </c>
      <c r="G10" s="1">
        <v>62</v>
      </c>
      <c r="H10" s="1">
        <v>60</v>
      </c>
      <c r="I10" s="1">
        <v>58</v>
      </c>
      <c r="J10" s="1">
        <v>59</v>
      </c>
      <c r="K10" s="1">
        <v>58</v>
      </c>
    </row>
    <row r="11" spans="1:11" x14ac:dyDescent="0.25">
      <c r="A11" s="16" t="s">
        <v>75</v>
      </c>
      <c r="B11" s="1">
        <v>0</v>
      </c>
      <c r="C11" s="1">
        <v>1</v>
      </c>
      <c r="D11" s="1">
        <v>4</v>
      </c>
      <c r="E11" s="1">
        <v>8</v>
      </c>
      <c r="F11" s="1">
        <v>8</v>
      </c>
      <c r="G11" s="1">
        <v>8</v>
      </c>
      <c r="H11" s="1">
        <v>10</v>
      </c>
      <c r="I11" s="1">
        <v>12</v>
      </c>
      <c r="J11" s="1">
        <v>9</v>
      </c>
      <c r="K11" s="1">
        <v>6</v>
      </c>
    </row>
    <row r="12" spans="1:11" x14ac:dyDescent="0.25">
      <c r="A12" s="16" t="s">
        <v>76</v>
      </c>
      <c r="B12" s="1">
        <v>14</v>
      </c>
      <c r="C12" s="1">
        <v>13</v>
      </c>
      <c r="D12" s="1">
        <v>21</v>
      </c>
      <c r="E12" s="1">
        <v>33</v>
      </c>
      <c r="F12" s="1">
        <v>40</v>
      </c>
      <c r="G12" s="1">
        <v>43</v>
      </c>
      <c r="H12" s="1">
        <v>48</v>
      </c>
      <c r="I12" s="1">
        <v>47</v>
      </c>
      <c r="J12" s="1">
        <v>52</v>
      </c>
      <c r="K12" s="1">
        <v>48</v>
      </c>
    </row>
    <row r="13" spans="1:11" x14ac:dyDescent="0.25">
      <c r="A13" s="16" t="s">
        <v>77</v>
      </c>
      <c r="B13" s="1">
        <v>2</v>
      </c>
      <c r="C13" s="1">
        <v>0</v>
      </c>
      <c r="D13" s="1">
        <v>3</v>
      </c>
      <c r="E13" s="1">
        <v>2</v>
      </c>
      <c r="F13" s="1">
        <v>5</v>
      </c>
      <c r="G13" s="1">
        <v>7</v>
      </c>
      <c r="H13" s="1">
        <v>10</v>
      </c>
      <c r="I13" s="1">
        <v>13</v>
      </c>
      <c r="J13" s="1">
        <v>13</v>
      </c>
      <c r="K13" s="1">
        <v>16</v>
      </c>
    </row>
    <row r="14" spans="1:11" x14ac:dyDescent="0.25">
      <c r="A14" s="16" t="s">
        <v>78</v>
      </c>
      <c r="B14" s="1">
        <v>2</v>
      </c>
      <c r="C14" s="1">
        <v>1</v>
      </c>
      <c r="D14" s="1">
        <v>4</v>
      </c>
      <c r="E14" s="1">
        <v>5</v>
      </c>
      <c r="F14" s="1">
        <v>11</v>
      </c>
      <c r="G14" s="1">
        <v>9</v>
      </c>
      <c r="H14" s="1">
        <v>13</v>
      </c>
      <c r="I14" s="1">
        <v>21</v>
      </c>
      <c r="J14" s="1">
        <v>33</v>
      </c>
      <c r="K14" s="1">
        <v>14</v>
      </c>
    </row>
    <row r="15" spans="1:11" x14ac:dyDescent="0.25">
      <c r="A15" s="16" t="s">
        <v>79</v>
      </c>
      <c r="B15" s="1">
        <v>89</v>
      </c>
      <c r="C15" s="1">
        <v>70</v>
      </c>
      <c r="D15" s="1">
        <v>108</v>
      </c>
      <c r="E15" s="1">
        <v>137</v>
      </c>
      <c r="F15" s="1">
        <v>139</v>
      </c>
      <c r="G15" s="1">
        <v>146</v>
      </c>
      <c r="H15" s="1">
        <v>189</v>
      </c>
      <c r="I15" s="1">
        <v>210</v>
      </c>
      <c r="J15" s="1">
        <v>257</v>
      </c>
      <c r="K15" s="1">
        <v>243</v>
      </c>
    </row>
    <row r="16" spans="1:11" x14ac:dyDescent="0.25">
      <c r="A16" s="16" t="s">
        <v>80</v>
      </c>
      <c r="B16" s="1">
        <v>31</v>
      </c>
      <c r="C16" s="1">
        <v>31</v>
      </c>
      <c r="D16" s="1">
        <v>49</v>
      </c>
      <c r="E16" s="1">
        <v>66</v>
      </c>
      <c r="F16" s="1">
        <v>76</v>
      </c>
      <c r="G16" s="1">
        <v>80</v>
      </c>
      <c r="H16" s="1">
        <v>101</v>
      </c>
      <c r="I16" s="1">
        <v>110</v>
      </c>
      <c r="J16" s="1">
        <v>110</v>
      </c>
      <c r="K16" s="1">
        <v>101</v>
      </c>
    </row>
    <row r="17" spans="1:11" x14ac:dyDescent="0.25">
      <c r="A17" s="10" t="s">
        <v>13</v>
      </c>
      <c r="B17" s="5">
        <v>565</v>
      </c>
      <c r="C17" s="5">
        <v>504</v>
      </c>
      <c r="D17" s="5">
        <v>930</v>
      </c>
      <c r="E17" s="5">
        <v>1111</v>
      </c>
      <c r="F17" s="5">
        <v>1405</v>
      </c>
      <c r="G17" s="5">
        <v>1527</v>
      </c>
      <c r="H17" s="5">
        <v>1599</v>
      </c>
      <c r="I17" s="5">
        <v>1749</v>
      </c>
      <c r="J17" s="5">
        <v>1874</v>
      </c>
      <c r="K17" s="5">
        <v>1812</v>
      </c>
    </row>
    <row r="18" spans="1:11" x14ac:dyDescent="0.25">
      <c r="A18" s="15"/>
    </row>
    <row r="19" spans="1:11" x14ac:dyDescent="0.25">
      <c r="A19" s="15"/>
    </row>
    <row r="20" spans="1:11" x14ac:dyDescent="0.25">
      <c r="A20" s="15"/>
      <c r="B20" s="21" t="s">
        <v>29</v>
      </c>
      <c r="C20" s="22"/>
      <c r="D20" s="22"/>
      <c r="E20" s="22"/>
      <c r="F20" s="22"/>
      <c r="G20" s="22"/>
      <c r="H20" s="22"/>
      <c r="I20" s="22"/>
      <c r="J20" s="22"/>
      <c r="K20" s="22"/>
    </row>
    <row r="21" spans="1:11" x14ac:dyDescent="0.25">
      <c r="A21" s="9" t="s">
        <v>33</v>
      </c>
      <c r="B21" s="4" t="s">
        <v>0</v>
      </c>
      <c r="C21" s="4" t="s">
        <v>1</v>
      </c>
      <c r="D21" s="4" t="s">
        <v>2</v>
      </c>
      <c r="E21" s="4" t="s">
        <v>3</v>
      </c>
      <c r="F21" s="4" t="s">
        <v>4</v>
      </c>
      <c r="G21" s="4" t="s">
        <v>5</v>
      </c>
      <c r="H21" s="4" t="s">
        <v>6</v>
      </c>
      <c r="I21" s="4" t="s">
        <v>7</v>
      </c>
      <c r="J21" s="4" t="s">
        <v>8</v>
      </c>
      <c r="K21" s="4" t="s">
        <v>9</v>
      </c>
    </row>
    <row r="22" spans="1:11" x14ac:dyDescent="0.25">
      <c r="A22" s="8" t="s">
        <v>72</v>
      </c>
      <c r="B22" s="2">
        <v>0.100702576112412</v>
      </c>
      <c r="C22" s="2">
        <v>7.4742268041237098E-2</v>
      </c>
      <c r="D22" s="2">
        <v>0.32523616734143102</v>
      </c>
      <c r="E22" s="2">
        <v>0.32093023255814002</v>
      </c>
      <c r="F22" s="2">
        <v>0.355239786856128</v>
      </c>
      <c r="G22" s="2">
        <v>0.319286871961102</v>
      </c>
      <c r="H22" s="2">
        <v>0.26791530944625402</v>
      </c>
      <c r="I22" s="2">
        <v>0.26347305389221598</v>
      </c>
      <c r="J22" s="2">
        <v>0.22857142857142901</v>
      </c>
      <c r="K22" s="2">
        <v>0.195086705202312</v>
      </c>
    </row>
    <row r="23" spans="1:11" x14ac:dyDescent="0.25">
      <c r="A23" s="8" t="s">
        <v>73</v>
      </c>
      <c r="B23" s="2">
        <v>0.86885245901639296</v>
      </c>
      <c r="C23" s="2">
        <v>0.89432989690721698</v>
      </c>
      <c r="D23" s="2">
        <v>0.62887989203778705</v>
      </c>
      <c r="E23" s="2">
        <v>0.62790697674418605</v>
      </c>
      <c r="F23" s="2">
        <v>0.59591474245115394</v>
      </c>
      <c r="G23" s="2">
        <v>0.63047001620745502</v>
      </c>
      <c r="H23" s="2">
        <v>0.68322475570032604</v>
      </c>
      <c r="I23" s="2">
        <v>0.69311377245508998</v>
      </c>
      <c r="J23" s="2">
        <v>0.72928571428571398</v>
      </c>
      <c r="K23" s="2">
        <v>0.76300578034682098</v>
      </c>
    </row>
    <row r="24" spans="1:11" x14ac:dyDescent="0.25">
      <c r="A24" s="8" t="s">
        <v>74</v>
      </c>
      <c r="B24" s="2">
        <v>3.0444964871194399E-2</v>
      </c>
      <c r="C24" s="2">
        <v>3.09278350515464E-2</v>
      </c>
      <c r="D24" s="2">
        <v>4.5883940620782701E-2</v>
      </c>
      <c r="E24" s="2">
        <v>5.1162790697674397E-2</v>
      </c>
      <c r="F24" s="2">
        <v>4.8845470692717601E-2</v>
      </c>
      <c r="G24" s="2">
        <v>5.0243111831442498E-2</v>
      </c>
      <c r="H24" s="2">
        <v>4.8859934853420203E-2</v>
      </c>
      <c r="I24" s="2">
        <v>4.3413173652694599E-2</v>
      </c>
      <c r="J24" s="2">
        <v>4.21428571428571E-2</v>
      </c>
      <c r="K24" s="2">
        <v>4.19075144508671E-2</v>
      </c>
    </row>
    <row r="25" spans="1:11" x14ac:dyDescent="0.25">
      <c r="A25" s="8" t="s">
        <v>75</v>
      </c>
      <c r="B25" s="2">
        <v>0</v>
      </c>
      <c r="C25" s="2">
        <v>7.1428571428571397E-2</v>
      </c>
      <c r="D25" s="2">
        <v>0.14285714285714299</v>
      </c>
      <c r="E25" s="2">
        <v>0.186046511627907</v>
      </c>
      <c r="F25" s="2">
        <v>0.15094339622641501</v>
      </c>
      <c r="G25" s="2">
        <v>0.13793103448275901</v>
      </c>
      <c r="H25" s="2">
        <v>0.14705882352941199</v>
      </c>
      <c r="I25" s="2">
        <v>0.16666666666666699</v>
      </c>
      <c r="J25" s="2">
        <v>0.121621621621622</v>
      </c>
      <c r="K25" s="2">
        <v>8.5714285714285701E-2</v>
      </c>
    </row>
    <row r="26" spans="1:11" x14ac:dyDescent="0.25">
      <c r="A26" s="8" t="s">
        <v>76</v>
      </c>
      <c r="B26" s="2">
        <v>0.875</v>
      </c>
      <c r="C26" s="2">
        <v>0.92857142857142905</v>
      </c>
      <c r="D26" s="2">
        <v>0.75</v>
      </c>
      <c r="E26" s="2">
        <v>0.76744186046511598</v>
      </c>
      <c r="F26" s="2">
        <v>0.75471698113207597</v>
      </c>
      <c r="G26" s="2">
        <v>0.74137931034482796</v>
      </c>
      <c r="H26" s="2">
        <v>0.70588235294117696</v>
      </c>
      <c r="I26" s="2">
        <v>0.65277777777777801</v>
      </c>
      <c r="J26" s="2">
        <v>0.70270270270270296</v>
      </c>
      <c r="K26" s="2">
        <v>0.68571428571428605</v>
      </c>
    </row>
    <row r="27" spans="1:11" x14ac:dyDescent="0.25">
      <c r="A27" s="8" t="s">
        <v>77</v>
      </c>
      <c r="B27" s="2">
        <v>0.125</v>
      </c>
      <c r="C27" s="2">
        <v>0</v>
      </c>
      <c r="D27" s="2">
        <v>0.107142857142857</v>
      </c>
      <c r="E27" s="2">
        <v>4.6511627906976702E-2</v>
      </c>
      <c r="F27" s="2">
        <v>9.4339622641509399E-2</v>
      </c>
      <c r="G27" s="2">
        <v>0.12068965517241401</v>
      </c>
      <c r="H27" s="2">
        <v>0.14705882352941199</v>
      </c>
      <c r="I27" s="2">
        <v>0.180555555555556</v>
      </c>
      <c r="J27" s="2">
        <v>0.17567567567567599</v>
      </c>
      <c r="K27" s="2">
        <v>0.22857142857142901</v>
      </c>
    </row>
    <row r="28" spans="1:11" x14ac:dyDescent="0.25">
      <c r="A28" s="8" t="s">
        <v>78</v>
      </c>
      <c r="B28" s="2">
        <v>1.63934426229508E-2</v>
      </c>
      <c r="C28" s="2">
        <v>9.8039215686274508E-3</v>
      </c>
      <c r="D28" s="2">
        <v>2.4844720496894401E-2</v>
      </c>
      <c r="E28" s="2">
        <v>2.4038461538461502E-2</v>
      </c>
      <c r="F28" s="2">
        <v>4.8672566371681401E-2</v>
      </c>
      <c r="G28" s="2">
        <v>3.8297872340425497E-2</v>
      </c>
      <c r="H28" s="2">
        <v>4.2904290429042903E-2</v>
      </c>
      <c r="I28" s="2">
        <v>6.1583577712609999E-2</v>
      </c>
      <c r="J28" s="2">
        <v>8.2500000000000004E-2</v>
      </c>
      <c r="K28" s="2">
        <v>3.91061452513966E-2</v>
      </c>
    </row>
    <row r="29" spans="1:11" x14ac:dyDescent="0.25">
      <c r="A29" s="8" t="s">
        <v>79</v>
      </c>
      <c r="B29" s="2">
        <v>0.72950819672131195</v>
      </c>
      <c r="C29" s="2">
        <v>0.68627450980392202</v>
      </c>
      <c r="D29" s="2">
        <v>0.670807453416149</v>
      </c>
      <c r="E29" s="2">
        <v>0.65865384615384603</v>
      </c>
      <c r="F29" s="2">
        <v>0.61504424778761102</v>
      </c>
      <c r="G29" s="2">
        <v>0.62127659574468097</v>
      </c>
      <c r="H29" s="2">
        <v>0.62376237623762398</v>
      </c>
      <c r="I29" s="2">
        <v>0.61583577712610005</v>
      </c>
      <c r="J29" s="2">
        <v>0.64249999999999996</v>
      </c>
      <c r="K29" s="2">
        <v>0.67877094972066998</v>
      </c>
    </row>
    <row r="30" spans="1:11" x14ac:dyDescent="0.25">
      <c r="A30" s="8" t="s">
        <v>80</v>
      </c>
      <c r="B30" s="2">
        <v>0.25409836065573799</v>
      </c>
      <c r="C30" s="2">
        <v>0.30392156862745101</v>
      </c>
      <c r="D30" s="2">
        <v>0.30434782608695699</v>
      </c>
      <c r="E30" s="2">
        <v>0.31730769230769201</v>
      </c>
      <c r="F30" s="2">
        <v>0.33628318584070799</v>
      </c>
      <c r="G30" s="2">
        <v>0.340425531914894</v>
      </c>
      <c r="H30" s="2">
        <v>0.33333333333333298</v>
      </c>
      <c r="I30" s="2">
        <v>0.32258064516128998</v>
      </c>
      <c r="J30" s="2">
        <v>0.27500000000000002</v>
      </c>
      <c r="K30" s="2">
        <v>0.28212290502793302</v>
      </c>
    </row>
    <row r="31" spans="1:11" x14ac:dyDescent="0.25">
      <c r="A31" s="15"/>
    </row>
    <row r="32" spans="1:11" x14ac:dyDescent="0.25">
      <c r="A32" s="15"/>
    </row>
    <row r="33" spans="1:12" x14ac:dyDescent="0.25">
      <c r="A33" s="15"/>
      <c r="B33" s="21" t="s">
        <v>30</v>
      </c>
      <c r="C33" s="21"/>
      <c r="D33" s="21"/>
      <c r="E33" s="21"/>
      <c r="F33" s="21"/>
      <c r="G33" s="21"/>
      <c r="H33" s="21"/>
      <c r="I33" s="21"/>
      <c r="J33" s="21"/>
      <c r="K33" s="6" t="s">
        <v>31</v>
      </c>
      <c r="L33" s="6" t="s">
        <v>32</v>
      </c>
    </row>
    <row r="34" spans="1:12" x14ac:dyDescent="0.25">
      <c r="A34" s="9" t="s">
        <v>33</v>
      </c>
      <c r="B34" s="4" t="s">
        <v>14</v>
      </c>
      <c r="C34" s="4" t="s">
        <v>15</v>
      </c>
      <c r="D34" s="4" t="s">
        <v>16</v>
      </c>
      <c r="E34" s="4" t="s">
        <v>17</v>
      </c>
      <c r="F34" s="4" t="s">
        <v>18</v>
      </c>
      <c r="G34" s="4" t="s">
        <v>19</v>
      </c>
      <c r="H34" s="4" t="s">
        <v>20</v>
      </c>
      <c r="I34" s="4" t="s">
        <v>21</v>
      </c>
      <c r="J34" s="4" t="s">
        <v>22</v>
      </c>
      <c r="K34" s="4" t="s">
        <v>23</v>
      </c>
      <c r="L34" s="4" t="s">
        <v>24</v>
      </c>
    </row>
    <row r="35" spans="1:12" x14ac:dyDescent="0.25">
      <c r="A35" s="8" t="s">
        <v>72</v>
      </c>
      <c r="B35" s="2">
        <v>-0.32558139534883701</v>
      </c>
      <c r="C35" s="2">
        <v>7.31034482758621</v>
      </c>
      <c r="D35" s="2">
        <v>0.145228215767635</v>
      </c>
      <c r="E35" s="2">
        <v>0.44927536231884102</v>
      </c>
      <c r="F35" s="2">
        <v>-1.4999999999999999E-2</v>
      </c>
      <c r="G35" s="2">
        <v>-0.16497461928934001</v>
      </c>
      <c r="H35" s="2">
        <v>6.9908814589665594E-2</v>
      </c>
      <c r="I35" s="2">
        <v>-9.0909090909090898E-2</v>
      </c>
      <c r="J35" s="2">
        <v>-0.15625</v>
      </c>
      <c r="K35" s="3">
        <v>-0.31472081218274101</v>
      </c>
      <c r="L35" s="3">
        <v>5.2790697674418601</v>
      </c>
    </row>
    <row r="36" spans="1:12" x14ac:dyDescent="0.25">
      <c r="A36" s="8" t="s">
        <v>73</v>
      </c>
      <c r="B36" s="2">
        <v>-6.4690026954177901E-2</v>
      </c>
      <c r="C36" s="2">
        <v>0.34293948126801199</v>
      </c>
      <c r="D36" s="2">
        <v>0.15879828326180301</v>
      </c>
      <c r="E36" s="2">
        <v>0.242592592592593</v>
      </c>
      <c r="F36" s="2">
        <v>0.15946348733234</v>
      </c>
      <c r="G36" s="2">
        <v>7.8406169665809794E-2</v>
      </c>
      <c r="H36" s="2">
        <v>0.103694874851013</v>
      </c>
      <c r="I36" s="2">
        <v>0.10259179265658699</v>
      </c>
      <c r="J36" s="2">
        <v>3.4280117531831501E-2</v>
      </c>
      <c r="K36" s="3">
        <v>0.35732647814910001</v>
      </c>
      <c r="L36" s="3">
        <v>1.84636118598383</v>
      </c>
    </row>
    <row r="37" spans="1:12" x14ac:dyDescent="0.25">
      <c r="A37" s="8" t="s">
        <v>74</v>
      </c>
      <c r="B37" s="2">
        <v>-7.69230769230769E-2</v>
      </c>
      <c r="C37" s="2">
        <v>1.8333333333333299</v>
      </c>
      <c r="D37" s="2">
        <v>0.29411764705882398</v>
      </c>
      <c r="E37" s="2">
        <v>0.25</v>
      </c>
      <c r="F37" s="2">
        <v>0.12727272727272701</v>
      </c>
      <c r="G37" s="2">
        <v>-3.2258064516128997E-2</v>
      </c>
      <c r="H37" s="2">
        <v>-3.3333333333333298E-2</v>
      </c>
      <c r="I37" s="2">
        <v>1.72413793103448E-2</v>
      </c>
      <c r="J37" s="2">
        <v>-1.6949152542372899E-2</v>
      </c>
      <c r="K37" s="3">
        <v>-6.4516129032258104E-2</v>
      </c>
      <c r="L37" s="3">
        <v>3.4615384615384599</v>
      </c>
    </row>
    <row r="38" spans="1:12" x14ac:dyDescent="0.25">
      <c r="A38" s="8" t="s">
        <v>75</v>
      </c>
      <c r="B38" s="2">
        <v>0</v>
      </c>
      <c r="C38" s="2">
        <v>3</v>
      </c>
      <c r="D38" s="2">
        <v>1</v>
      </c>
      <c r="E38" s="2">
        <v>0</v>
      </c>
      <c r="F38" s="2">
        <v>0</v>
      </c>
      <c r="G38" s="2">
        <v>0.25</v>
      </c>
      <c r="H38" s="2">
        <v>0.2</v>
      </c>
      <c r="I38" s="2">
        <v>-0.25</v>
      </c>
      <c r="J38" s="2">
        <v>-0.33333333333333298</v>
      </c>
      <c r="K38" s="3">
        <v>-0.25</v>
      </c>
      <c r="L38" s="3">
        <v>0</v>
      </c>
    </row>
    <row r="39" spans="1:12" x14ac:dyDescent="0.25">
      <c r="A39" s="8" t="s">
        <v>76</v>
      </c>
      <c r="B39" s="2">
        <v>-7.1428571428571397E-2</v>
      </c>
      <c r="C39" s="2">
        <v>0.61538461538461497</v>
      </c>
      <c r="D39" s="2">
        <v>0.57142857142857095</v>
      </c>
      <c r="E39" s="2">
        <v>0.21212121212121199</v>
      </c>
      <c r="F39" s="2">
        <v>7.4999999999999997E-2</v>
      </c>
      <c r="G39" s="2">
        <v>0.116279069767442</v>
      </c>
      <c r="H39" s="2">
        <v>-2.0833333333333301E-2</v>
      </c>
      <c r="I39" s="2">
        <v>0.10638297872340401</v>
      </c>
      <c r="J39" s="2">
        <v>-7.69230769230769E-2</v>
      </c>
      <c r="K39" s="3">
        <v>0.116279069767442</v>
      </c>
      <c r="L39" s="3">
        <v>2.4285714285714302</v>
      </c>
    </row>
    <row r="40" spans="1:12" x14ac:dyDescent="0.25">
      <c r="A40" s="8" t="s">
        <v>77</v>
      </c>
      <c r="B40" s="2">
        <v>-1</v>
      </c>
      <c r="C40" s="2">
        <v>0</v>
      </c>
      <c r="D40" s="2">
        <v>-0.33333333333333298</v>
      </c>
      <c r="E40" s="2">
        <v>1.5</v>
      </c>
      <c r="F40" s="2">
        <v>0.4</v>
      </c>
      <c r="G40" s="2">
        <v>0.42857142857142899</v>
      </c>
      <c r="H40" s="2">
        <v>0.3</v>
      </c>
      <c r="I40" s="2">
        <v>0</v>
      </c>
      <c r="J40" s="2">
        <v>0.230769230769231</v>
      </c>
      <c r="K40" s="3">
        <v>1.28571428571429</v>
      </c>
      <c r="L40" s="3">
        <v>7</v>
      </c>
    </row>
    <row r="41" spans="1:12" x14ac:dyDescent="0.25">
      <c r="A41" s="8" t="s">
        <v>78</v>
      </c>
      <c r="B41" s="2">
        <v>-0.5</v>
      </c>
      <c r="C41" s="2">
        <v>3</v>
      </c>
      <c r="D41" s="2">
        <v>0.25</v>
      </c>
      <c r="E41" s="2">
        <v>1.2</v>
      </c>
      <c r="F41" s="2">
        <v>-0.18181818181818199</v>
      </c>
      <c r="G41" s="2">
        <v>0.44444444444444398</v>
      </c>
      <c r="H41" s="2">
        <v>0.61538461538461497</v>
      </c>
      <c r="I41" s="2">
        <v>0.57142857142857095</v>
      </c>
      <c r="J41" s="2">
        <v>-0.57575757575757602</v>
      </c>
      <c r="K41" s="3">
        <v>0.55555555555555602</v>
      </c>
      <c r="L41" s="3">
        <v>6</v>
      </c>
    </row>
    <row r="42" spans="1:12" x14ac:dyDescent="0.25">
      <c r="A42" s="8" t="s">
        <v>79</v>
      </c>
      <c r="B42" s="2">
        <v>-0.213483146067416</v>
      </c>
      <c r="C42" s="2">
        <v>0.54285714285714304</v>
      </c>
      <c r="D42" s="2">
        <v>0.26851851851851899</v>
      </c>
      <c r="E42" s="2">
        <v>1.4598540145985399E-2</v>
      </c>
      <c r="F42" s="2">
        <v>5.0359712230215799E-2</v>
      </c>
      <c r="G42" s="2">
        <v>0.29452054794520499</v>
      </c>
      <c r="H42" s="2">
        <v>0.11111111111111099</v>
      </c>
      <c r="I42" s="2">
        <v>0.22380952380952401</v>
      </c>
      <c r="J42" s="2">
        <v>-5.4474708171206199E-2</v>
      </c>
      <c r="K42" s="3">
        <v>0.66438356164383605</v>
      </c>
      <c r="L42" s="3">
        <v>1.7303370786516901</v>
      </c>
    </row>
    <row r="43" spans="1:12" x14ac:dyDescent="0.25">
      <c r="A43" s="8" t="s">
        <v>80</v>
      </c>
      <c r="B43" s="2">
        <v>0</v>
      </c>
      <c r="C43" s="2">
        <v>0.58064516129032295</v>
      </c>
      <c r="D43" s="2">
        <v>0.34693877551020402</v>
      </c>
      <c r="E43" s="2">
        <v>0.15151515151515199</v>
      </c>
      <c r="F43" s="2">
        <v>5.2631578947368397E-2</v>
      </c>
      <c r="G43" s="2">
        <v>0.26250000000000001</v>
      </c>
      <c r="H43" s="2">
        <v>8.9108910891089105E-2</v>
      </c>
      <c r="I43" s="2">
        <v>0</v>
      </c>
      <c r="J43" s="2">
        <v>-8.1818181818181804E-2</v>
      </c>
      <c r="K43" s="3">
        <v>0.26250000000000001</v>
      </c>
      <c r="L43" s="3">
        <v>2.2580645161290298</v>
      </c>
    </row>
    <row r="44" spans="1:12" x14ac:dyDescent="0.25">
      <c r="A44" s="11" t="s">
        <v>13</v>
      </c>
      <c r="B44" s="3">
        <v>-0.107964601769912</v>
      </c>
      <c r="C44" s="3">
        <v>0.84523809523809501</v>
      </c>
      <c r="D44" s="3">
        <v>0.19462365591397801</v>
      </c>
      <c r="E44" s="3">
        <v>0.26462646264626499</v>
      </c>
      <c r="F44" s="3">
        <v>8.6832740213523094E-2</v>
      </c>
      <c r="G44" s="3">
        <v>4.7151277013752498E-2</v>
      </c>
      <c r="H44" s="3">
        <v>9.3808630393996201E-2</v>
      </c>
      <c r="I44" s="3">
        <v>7.1469411092052598E-2</v>
      </c>
      <c r="J44" s="3">
        <v>-3.30843116328709E-2</v>
      </c>
      <c r="K44" s="3">
        <v>0.18664047151277</v>
      </c>
      <c r="L44" s="3">
        <v>2.2070796460177</v>
      </c>
    </row>
    <row r="45" spans="1:12" x14ac:dyDescent="0.25">
      <c r="A45" s="15"/>
    </row>
    <row r="46" spans="1:12" x14ac:dyDescent="0.25">
      <c r="A46" s="13" t="s">
        <v>34</v>
      </c>
    </row>
    <row r="47" spans="1:12" x14ac:dyDescent="0.25">
      <c r="A47" s="14" t="s">
        <v>35</v>
      </c>
    </row>
    <row r="48" spans="1:12" x14ac:dyDescent="0.25">
      <c r="A48" s="14" t="s">
        <v>36</v>
      </c>
    </row>
    <row r="49" spans="1:1" x14ac:dyDescent="0.25">
      <c r="A49" s="14" t="s">
        <v>37</v>
      </c>
    </row>
    <row r="50" spans="1:1" x14ac:dyDescent="0.25">
      <c r="A50" s="14" t="s">
        <v>82</v>
      </c>
    </row>
    <row r="51" spans="1:1" x14ac:dyDescent="0.25">
      <c r="A51" s="14" t="s">
        <v>38</v>
      </c>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0:K20"/>
    <mergeCell ref="B33:J33"/>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148</v>
      </c>
    </row>
    <row r="2" spans="1:11" ht="15" x14ac:dyDescent="0.25">
      <c r="A2" s="12" t="s">
        <v>141</v>
      </c>
    </row>
    <row r="3" spans="1:11" ht="15" x14ac:dyDescent="0.25">
      <c r="A3" s="12" t="s">
        <v>55</v>
      </c>
    </row>
    <row r="4" spans="1:11" ht="15" x14ac:dyDescent="0.25">
      <c r="A4" s="12" t="s">
        <v>50</v>
      </c>
    </row>
    <row r="5" spans="1:11" x14ac:dyDescent="0.25">
      <c r="A5" s="17" t="str">
        <f>HYPERLINK("#'Table of contents'!A35",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83</v>
      </c>
      <c r="B8" s="1">
        <v>41</v>
      </c>
      <c r="C8" s="1">
        <v>36</v>
      </c>
      <c r="D8" s="1">
        <v>68</v>
      </c>
      <c r="E8" s="1">
        <v>80</v>
      </c>
      <c r="F8" s="1">
        <v>124</v>
      </c>
      <c r="G8" s="1">
        <v>135</v>
      </c>
      <c r="H8" s="1">
        <v>137</v>
      </c>
      <c r="I8" s="1">
        <v>143</v>
      </c>
      <c r="J8" s="1">
        <v>150</v>
      </c>
      <c r="K8" s="1">
        <v>137</v>
      </c>
    </row>
    <row r="9" spans="1:11" x14ac:dyDescent="0.25">
      <c r="A9" s="16" t="s">
        <v>84</v>
      </c>
      <c r="B9" s="1">
        <v>6</v>
      </c>
      <c r="C9" s="1">
        <v>6</v>
      </c>
      <c r="D9" s="1">
        <v>7</v>
      </c>
      <c r="E9" s="1">
        <v>9</v>
      </c>
      <c r="F9" s="1">
        <v>12</v>
      </c>
      <c r="G9" s="1">
        <v>11</v>
      </c>
      <c r="H9" s="1">
        <v>9</v>
      </c>
      <c r="I9" s="1">
        <v>11</v>
      </c>
      <c r="J9" s="1">
        <v>11</v>
      </c>
      <c r="K9" s="1">
        <v>12</v>
      </c>
    </row>
    <row r="10" spans="1:11" x14ac:dyDescent="0.25">
      <c r="A10" s="16" t="s">
        <v>85</v>
      </c>
      <c r="B10" s="1">
        <v>14</v>
      </c>
      <c r="C10" s="1">
        <v>14</v>
      </c>
      <c r="D10" s="1">
        <v>20</v>
      </c>
      <c r="E10" s="1">
        <v>23</v>
      </c>
      <c r="F10" s="1">
        <v>29</v>
      </c>
      <c r="G10" s="1">
        <v>38</v>
      </c>
      <c r="H10" s="1">
        <v>41</v>
      </c>
      <c r="I10" s="1">
        <v>45</v>
      </c>
      <c r="J10" s="1">
        <v>46</v>
      </c>
      <c r="K10" s="1">
        <v>53</v>
      </c>
    </row>
    <row r="11" spans="1:11" x14ac:dyDescent="0.25">
      <c r="A11" s="16" t="s">
        <v>86</v>
      </c>
      <c r="B11" s="1">
        <v>326</v>
      </c>
      <c r="C11" s="1">
        <v>298</v>
      </c>
      <c r="D11" s="1">
        <v>602</v>
      </c>
      <c r="E11" s="1">
        <v>704</v>
      </c>
      <c r="F11" s="1">
        <v>915</v>
      </c>
      <c r="G11" s="1">
        <v>995</v>
      </c>
      <c r="H11" s="1">
        <v>987</v>
      </c>
      <c r="I11" s="1">
        <v>1085</v>
      </c>
      <c r="J11" s="1">
        <v>1142</v>
      </c>
      <c r="K11" s="1">
        <v>1133</v>
      </c>
    </row>
    <row r="12" spans="1:11" x14ac:dyDescent="0.25">
      <c r="A12" s="16" t="s">
        <v>87</v>
      </c>
      <c r="B12" s="1">
        <v>7</v>
      </c>
      <c r="C12" s="1">
        <v>7</v>
      </c>
      <c r="D12" s="1">
        <v>9</v>
      </c>
      <c r="E12" s="1">
        <v>12</v>
      </c>
      <c r="F12" s="1">
        <v>17</v>
      </c>
      <c r="G12" s="1">
        <v>19</v>
      </c>
      <c r="H12" s="1">
        <v>18</v>
      </c>
      <c r="I12" s="1">
        <v>17</v>
      </c>
      <c r="J12" s="1">
        <v>15</v>
      </c>
      <c r="K12" s="1">
        <v>12</v>
      </c>
    </row>
    <row r="13" spans="1:11" x14ac:dyDescent="0.25">
      <c r="A13" s="16" t="s">
        <v>88</v>
      </c>
      <c r="B13" s="1">
        <v>33</v>
      </c>
      <c r="C13" s="1">
        <v>27</v>
      </c>
      <c r="D13" s="1">
        <v>35</v>
      </c>
      <c r="E13" s="1">
        <v>32</v>
      </c>
      <c r="F13" s="1">
        <v>29</v>
      </c>
      <c r="G13" s="1">
        <v>36</v>
      </c>
      <c r="H13" s="1">
        <v>36</v>
      </c>
      <c r="I13" s="1">
        <v>35</v>
      </c>
      <c r="J13" s="1">
        <v>36</v>
      </c>
      <c r="K13" s="1">
        <v>37</v>
      </c>
    </row>
    <row r="14" spans="1:11" x14ac:dyDescent="0.25">
      <c r="A14" s="16" t="s">
        <v>89</v>
      </c>
      <c r="B14" s="1">
        <v>2</v>
      </c>
      <c r="C14" s="1">
        <v>2</v>
      </c>
      <c r="D14" s="1">
        <v>2</v>
      </c>
      <c r="E14" s="1">
        <v>5</v>
      </c>
      <c r="F14" s="1">
        <v>5</v>
      </c>
      <c r="G14" s="1">
        <v>8</v>
      </c>
      <c r="H14" s="1">
        <v>11</v>
      </c>
      <c r="I14" s="1">
        <v>14</v>
      </c>
      <c r="J14" s="1">
        <v>17</v>
      </c>
      <c r="K14" s="1">
        <v>12</v>
      </c>
    </row>
    <row r="15" spans="1:11" x14ac:dyDescent="0.25">
      <c r="A15" s="16" t="s">
        <v>90</v>
      </c>
      <c r="B15" s="1">
        <v>0</v>
      </c>
      <c r="C15" s="1">
        <v>0</v>
      </c>
      <c r="D15" s="1">
        <v>0</v>
      </c>
      <c r="E15" s="1">
        <v>0</v>
      </c>
      <c r="F15" s="1">
        <v>0</v>
      </c>
      <c r="G15" s="1">
        <v>1</v>
      </c>
      <c r="H15" s="1">
        <v>1</v>
      </c>
      <c r="I15" s="1">
        <v>3</v>
      </c>
      <c r="J15" s="1">
        <v>2</v>
      </c>
      <c r="K15" s="1">
        <v>3</v>
      </c>
    </row>
    <row r="16" spans="1:11" x14ac:dyDescent="0.25">
      <c r="A16" s="16" t="s">
        <v>91</v>
      </c>
      <c r="B16" s="1">
        <v>1</v>
      </c>
      <c r="C16" s="1">
        <v>1</v>
      </c>
      <c r="D16" s="1">
        <v>2</v>
      </c>
      <c r="E16" s="1">
        <v>4</v>
      </c>
      <c r="F16" s="1">
        <v>4</v>
      </c>
      <c r="G16" s="1">
        <v>3</v>
      </c>
      <c r="H16" s="1">
        <v>2</v>
      </c>
      <c r="I16" s="1">
        <v>1</v>
      </c>
      <c r="J16" s="1">
        <v>1</v>
      </c>
      <c r="K16" s="1">
        <v>2</v>
      </c>
    </row>
    <row r="17" spans="1:11" x14ac:dyDescent="0.25">
      <c r="A17" s="16" t="s">
        <v>92</v>
      </c>
      <c r="B17" s="1">
        <v>10</v>
      </c>
      <c r="C17" s="1">
        <v>8</v>
      </c>
      <c r="D17" s="1">
        <v>21</v>
      </c>
      <c r="E17" s="1">
        <v>33</v>
      </c>
      <c r="F17" s="1">
        <v>43</v>
      </c>
      <c r="G17" s="1">
        <v>44</v>
      </c>
      <c r="H17" s="1">
        <v>51</v>
      </c>
      <c r="I17" s="1">
        <v>52</v>
      </c>
      <c r="J17" s="1">
        <v>51</v>
      </c>
      <c r="K17" s="1">
        <v>50</v>
      </c>
    </row>
    <row r="18" spans="1:11" x14ac:dyDescent="0.25">
      <c r="A18" s="16" t="s">
        <v>93</v>
      </c>
      <c r="B18" s="1">
        <v>0</v>
      </c>
      <c r="C18" s="1">
        <v>0</v>
      </c>
      <c r="D18" s="1">
        <v>0</v>
      </c>
      <c r="E18" s="1">
        <v>0</v>
      </c>
      <c r="F18" s="1">
        <v>0</v>
      </c>
      <c r="G18" s="1">
        <v>0</v>
      </c>
      <c r="H18" s="1">
        <v>0</v>
      </c>
      <c r="I18" s="1">
        <v>0</v>
      </c>
      <c r="J18" s="1">
        <v>1</v>
      </c>
      <c r="K18" s="1">
        <v>1</v>
      </c>
    </row>
    <row r="19" spans="1:11" x14ac:dyDescent="0.25">
      <c r="A19" s="16" t="s">
        <v>94</v>
      </c>
      <c r="B19" s="1">
        <v>3</v>
      </c>
      <c r="C19" s="1">
        <v>3</v>
      </c>
      <c r="D19" s="1">
        <v>3</v>
      </c>
      <c r="E19" s="1">
        <v>1</v>
      </c>
      <c r="F19" s="1">
        <v>1</v>
      </c>
      <c r="G19" s="1">
        <v>2</v>
      </c>
      <c r="H19" s="1">
        <v>3</v>
      </c>
      <c r="I19" s="1">
        <v>2</v>
      </c>
      <c r="J19" s="1">
        <v>2</v>
      </c>
      <c r="K19" s="1">
        <v>2</v>
      </c>
    </row>
    <row r="20" spans="1:11" x14ac:dyDescent="0.25">
      <c r="A20" s="16" t="s">
        <v>95</v>
      </c>
      <c r="B20" s="1">
        <v>81</v>
      </c>
      <c r="C20" s="1">
        <v>68</v>
      </c>
      <c r="D20" s="1">
        <v>103</v>
      </c>
      <c r="E20" s="1">
        <v>124</v>
      </c>
      <c r="F20" s="1">
        <v>139</v>
      </c>
      <c r="G20" s="1">
        <v>156</v>
      </c>
      <c r="H20" s="1">
        <v>212</v>
      </c>
      <c r="I20" s="1">
        <v>228</v>
      </c>
      <c r="J20" s="1">
        <v>263</v>
      </c>
      <c r="K20" s="1">
        <v>242</v>
      </c>
    </row>
    <row r="21" spans="1:11" x14ac:dyDescent="0.25">
      <c r="A21" s="16" t="s">
        <v>96</v>
      </c>
      <c r="B21" s="1">
        <v>14</v>
      </c>
      <c r="C21" s="1">
        <v>10</v>
      </c>
      <c r="D21" s="1">
        <v>21</v>
      </c>
      <c r="E21" s="1">
        <v>29</v>
      </c>
      <c r="F21" s="1">
        <v>31</v>
      </c>
      <c r="G21" s="1">
        <v>33</v>
      </c>
      <c r="H21" s="1">
        <v>36</v>
      </c>
      <c r="I21" s="1">
        <v>40</v>
      </c>
      <c r="J21" s="1">
        <v>55</v>
      </c>
      <c r="K21" s="1">
        <v>50</v>
      </c>
    </row>
    <row r="22" spans="1:11" x14ac:dyDescent="0.25">
      <c r="A22" s="16" t="s">
        <v>97</v>
      </c>
      <c r="B22" s="1">
        <v>3</v>
      </c>
      <c r="C22" s="1">
        <v>4</v>
      </c>
      <c r="D22" s="1">
        <v>4</v>
      </c>
      <c r="E22" s="1">
        <v>8</v>
      </c>
      <c r="F22" s="1">
        <v>7</v>
      </c>
      <c r="G22" s="1">
        <v>7</v>
      </c>
      <c r="H22" s="1">
        <v>6</v>
      </c>
      <c r="I22" s="1">
        <v>9</v>
      </c>
      <c r="J22" s="1">
        <v>11</v>
      </c>
      <c r="K22" s="1">
        <v>9</v>
      </c>
    </row>
    <row r="23" spans="1:11" x14ac:dyDescent="0.25">
      <c r="A23" s="16" t="s">
        <v>98</v>
      </c>
      <c r="B23" s="1">
        <v>12</v>
      </c>
      <c r="C23" s="1">
        <v>8</v>
      </c>
      <c r="D23" s="1">
        <v>7</v>
      </c>
      <c r="E23" s="1">
        <v>10</v>
      </c>
      <c r="F23" s="1">
        <v>11</v>
      </c>
      <c r="G23" s="1">
        <v>7</v>
      </c>
      <c r="H23" s="1">
        <v>10</v>
      </c>
      <c r="I23" s="1">
        <v>11</v>
      </c>
      <c r="J23" s="1">
        <v>9</v>
      </c>
      <c r="K23" s="1">
        <v>8</v>
      </c>
    </row>
    <row r="24" spans="1:11" x14ac:dyDescent="0.25">
      <c r="A24" s="16" t="s">
        <v>99</v>
      </c>
      <c r="B24" s="1">
        <v>8</v>
      </c>
      <c r="C24" s="1">
        <v>6</v>
      </c>
      <c r="D24" s="1">
        <v>16</v>
      </c>
      <c r="E24" s="1">
        <v>20</v>
      </c>
      <c r="F24" s="1">
        <v>23</v>
      </c>
      <c r="G24" s="1">
        <v>19</v>
      </c>
      <c r="H24" s="1">
        <v>26</v>
      </c>
      <c r="I24" s="1">
        <v>39</v>
      </c>
      <c r="J24" s="1">
        <v>46</v>
      </c>
      <c r="K24" s="1">
        <v>37</v>
      </c>
    </row>
    <row r="25" spans="1:11" x14ac:dyDescent="0.25">
      <c r="A25" s="16" t="s">
        <v>100</v>
      </c>
      <c r="B25" s="1">
        <v>4</v>
      </c>
      <c r="C25" s="1">
        <v>6</v>
      </c>
      <c r="D25" s="1">
        <v>10</v>
      </c>
      <c r="E25" s="1">
        <v>17</v>
      </c>
      <c r="F25" s="1">
        <v>15</v>
      </c>
      <c r="G25" s="1">
        <v>13</v>
      </c>
      <c r="H25" s="1">
        <v>13</v>
      </c>
      <c r="I25" s="1">
        <v>14</v>
      </c>
      <c r="J25" s="1">
        <v>16</v>
      </c>
      <c r="K25" s="1">
        <v>12</v>
      </c>
    </row>
    <row r="26" spans="1:11" x14ac:dyDescent="0.25">
      <c r="A26" s="10" t="s">
        <v>13</v>
      </c>
      <c r="B26" s="5">
        <v>565</v>
      </c>
      <c r="C26" s="5">
        <v>504</v>
      </c>
      <c r="D26" s="5">
        <v>930</v>
      </c>
      <c r="E26" s="5">
        <v>1111</v>
      </c>
      <c r="F26" s="5">
        <v>1405</v>
      </c>
      <c r="G26" s="5">
        <v>1527</v>
      </c>
      <c r="H26" s="5">
        <v>1599</v>
      </c>
      <c r="I26" s="5">
        <v>1749</v>
      </c>
      <c r="J26" s="5">
        <v>1874</v>
      </c>
      <c r="K26" s="5">
        <v>1812</v>
      </c>
    </row>
    <row r="27" spans="1:11" x14ac:dyDescent="0.25">
      <c r="A27" s="15"/>
    </row>
    <row r="28" spans="1:11" x14ac:dyDescent="0.25">
      <c r="A28" s="15"/>
    </row>
    <row r="29" spans="1:11" x14ac:dyDescent="0.25">
      <c r="A29" s="15"/>
      <c r="B29" s="21" t="s">
        <v>29</v>
      </c>
      <c r="C29" s="22"/>
      <c r="D29" s="22"/>
      <c r="E29" s="22"/>
      <c r="F29" s="22"/>
      <c r="G29" s="22"/>
      <c r="H29" s="22"/>
      <c r="I29" s="22"/>
      <c r="J29" s="22"/>
      <c r="K29" s="22"/>
    </row>
    <row r="30" spans="1:11" x14ac:dyDescent="0.25">
      <c r="A30" s="9" t="s">
        <v>33</v>
      </c>
      <c r="B30" s="4" t="s">
        <v>0</v>
      </c>
      <c r="C30" s="4" t="s">
        <v>1</v>
      </c>
      <c r="D30" s="4" t="s">
        <v>2</v>
      </c>
      <c r="E30" s="4" t="s">
        <v>3</v>
      </c>
      <c r="F30" s="4" t="s">
        <v>4</v>
      </c>
      <c r="G30" s="4" t="s">
        <v>5</v>
      </c>
      <c r="H30" s="4" t="s">
        <v>6</v>
      </c>
      <c r="I30" s="4" t="s">
        <v>7</v>
      </c>
      <c r="J30" s="4" t="s">
        <v>8</v>
      </c>
      <c r="K30" s="4" t="s">
        <v>9</v>
      </c>
    </row>
    <row r="31" spans="1:11" x14ac:dyDescent="0.25">
      <c r="A31" s="8" t="s">
        <v>83</v>
      </c>
      <c r="B31" s="2">
        <v>9.6018735362997695E-2</v>
      </c>
      <c r="C31" s="2">
        <v>9.2783505154639206E-2</v>
      </c>
      <c r="D31" s="2">
        <v>9.1767881241565499E-2</v>
      </c>
      <c r="E31" s="2">
        <v>9.3023255813953501E-2</v>
      </c>
      <c r="F31" s="2">
        <v>0.1101243339254</v>
      </c>
      <c r="G31" s="2">
        <v>0.109400324149109</v>
      </c>
      <c r="H31" s="2">
        <v>0.111563517915309</v>
      </c>
      <c r="I31" s="2">
        <v>0.107035928143713</v>
      </c>
      <c r="J31" s="2">
        <v>0.107142857142857</v>
      </c>
      <c r="K31" s="2">
        <v>9.8988439306358394E-2</v>
      </c>
    </row>
    <row r="32" spans="1:11" x14ac:dyDescent="0.25">
      <c r="A32" s="8" t="s">
        <v>84</v>
      </c>
      <c r="B32" s="2">
        <v>1.40515222482436E-2</v>
      </c>
      <c r="C32" s="2">
        <v>1.54639175257732E-2</v>
      </c>
      <c r="D32" s="2">
        <v>9.4466936572199702E-3</v>
      </c>
      <c r="E32" s="2">
        <v>1.04651162790698E-2</v>
      </c>
      <c r="F32" s="2">
        <v>1.0657193605683801E-2</v>
      </c>
      <c r="G32" s="2">
        <v>8.9141004862236597E-3</v>
      </c>
      <c r="H32" s="2">
        <v>7.32899022801303E-3</v>
      </c>
      <c r="I32" s="2">
        <v>8.2335329341317407E-3</v>
      </c>
      <c r="J32" s="2">
        <v>7.8571428571428594E-3</v>
      </c>
      <c r="K32" s="2">
        <v>8.6705202312138702E-3</v>
      </c>
    </row>
    <row r="33" spans="1:11" x14ac:dyDescent="0.25">
      <c r="A33" s="8" t="s">
        <v>85</v>
      </c>
      <c r="B33" s="2">
        <v>3.2786885245901599E-2</v>
      </c>
      <c r="C33" s="2">
        <v>3.60824742268041E-2</v>
      </c>
      <c r="D33" s="2">
        <v>2.6990553306342799E-2</v>
      </c>
      <c r="E33" s="2">
        <v>2.67441860465116E-2</v>
      </c>
      <c r="F33" s="2">
        <v>2.5754884547069298E-2</v>
      </c>
      <c r="G33" s="2">
        <v>3.07941653160454E-2</v>
      </c>
      <c r="H33" s="2">
        <v>3.33876221498371E-2</v>
      </c>
      <c r="I33" s="2">
        <v>3.3682634730538903E-2</v>
      </c>
      <c r="J33" s="2">
        <v>3.2857142857142897E-2</v>
      </c>
      <c r="K33" s="2">
        <v>3.8294797687861301E-2</v>
      </c>
    </row>
    <row r="34" spans="1:11" x14ac:dyDescent="0.25">
      <c r="A34" s="8" t="s">
        <v>86</v>
      </c>
      <c r="B34" s="2">
        <v>0.76346604215456704</v>
      </c>
      <c r="C34" s="2">
        <v>0.768041237113402</v>
      </c>
      <c r="D34" s="2">
        <v>0.81241565452091802</v>
      </c>
      <c r="E34" s="2">
        <v>0.81860465116279102</v>
      </c>
      <c r="F34" s="2">
        <v>0.81261101243339295</v>
      </c>
      <c r="G34" s="2">
        <v>0.80632090761750397</v>
      </c>
      <c r="H34" s="2">
        <v>0.80374592833876202</v>
      </c>
      <c r="I34" s="2">
        <v>0.81212574850299402</v>
      </c>
      <c r="J34" s="2">
        <v>0.81571428571428595</v>
      </c>
      <c r="K34" s="2">
        <v>0.81864161849711004</v>
      </c>
    </row>
    <row r="35" spans="1:11" x14ac:dyDescent="0.25">
      <c r="A35" s="8" t="s">
        <v>87</v>
      </c>
      <c r="B35" s="2">
        <v>1.63934426229508E-2</v>
      </c>
      <c r="C35" s="2">
        <v>1.8041237113402098E-2</v>
      </c>
      <c r="D35" s="2">
        <v>1.21457489878543E-2</v>
      </c>
      <c r="E35" s="2">
        <v>1.3953488372093001E-2</v>
      </c>
      <c r="F35" s="2">
        <v>1.5097690941385401E-2</v>
      </c>
      <c r="G35" s="2">
        <v>1.53970826580227E-2</v>
      </c>
      <c r="H35" s="2">
        <v>1.46579804560261E-2</v>
      </c>
      <c r="I35" s="2">
        <v>1.2724550898203599E-2</v>
      </c>
      <c r="J35" s="2">
        <v>1.0714285714285701E-2</v>
      </c>
      <c r="K35" s="2">
        <v>8.6705202312138702E-3</v>
      </c>
    </row>
    <row r="36" spans="1:11" x14ac:dyDescent="0.25">
      <c r="A36" s="8" t="s">
        <v>88</v>
      </c>
      <c r="B36" s="2">
        <v>7.7283372365339595E-2</v>
      </c>
      <c r="C36" s="2">
        <v>6.9587628865979398E-2</v>
      </c>
      <c r="D36" s="2">
        <v>4.7233468286099901E-2</v>
      </c>
      <c r="E36" s="2">
        <v>3.7209302325581402E-2</v>
      </c>
      <c r="F36" s="2">
        <v>2.5754884547069298E-2</v>
      </c>
      <c r="G36" s="2">
        <v>2.91734197730956E-2</v>
      </c>
      <c r="H36" s="2">
        <v>2.9315960912052099E-2</v>
      </c>
      <c r="I36" s="2">
        <v>2.6197604790419202E-2</v>
      </c>
      <c r="J36" s="2">
        <v>2.57142857142857E-2</v>
      </c>
      <c r="K36" s="2">
        <v>2.6734104046242799E-2</v>
      </c>
    </row>
    <row r="37" spans="1:11" x14ac:dyDescent="0.25">
      <c r="A37" s="8" t="s">
        <v>89</v>
      </c>
      <c r="B37" s="2">
        <v>0.125</v>
      </c>
      <c r="C37" s="2">
        <v>0.14285714285714299</v>
      </c>
      <c r="D37" s="2">
        <v>7.1428571428571397E-2</v>
      </c>
      <c r="E37" s="2">
        <v>0.116279069767442</v>
      </c>
      <c r="F37" s="2">
        <v>9.4339622641509399E-2</v>
      </c>
      <c r="G37" s="2">
        <v>0.13793103448275901</v>
      </c>
      <c r="H37" s="2">
        <v>0.161764705882353</v>
      </c>
      <c r="I37" s="2">
        <v>0.194444444444444</v>
      </c>
      <c r="J37" s="2">
        <v>0.22972972972972999</v>
      </c>
      <c r="K37" s="2">
        <v>0.17142857142857101</v>
      </c>
    </row>
    <row r="38" spans="1:11" x14ac:dyDescent="0.25">
      <c r="A38" s="8" t="s">
        <v>90</v>
      </c>
      <c r="B38" s="2">
        <v>0</v>
      </c>
      <c r="C38" s="2">
        <v>0</v>
      </c>
      <c r="D38" s="2">
        <v>0</v>
      </c>
      <c r="E38" s="2">
        <v>0</v>
      </c>
      <c r="F38" s="2">
        <v>0</v>
      </c>
      <c r="G38" s="2">
        <v>1.72413793103448E-2</v>
      </c>
      <c r="H38" s="2">
        <v>1.4705882352941201E-2</v>
      </c>
      <c r="I38" s="2">
        <v>4.1666666666666699E-2</v>
      </c>
      <c r="J38" s="2">
        <v>2.7027027027027001E-2</v>
      </c>
      <c r="K38" s="2">
        <v>4.2857142857142899E-2</v>
      </c>
    </row>
    <row r="39" spans="1:11" x14ac:dyDescent="0.25">
      <c r="A39" s="8" t="s">
        <v>91</v>
      </c>
      <c r="B39" s="2">
        <v>6.25E-2</v>
      </c>
      <c r="C39" s="2">
        <v>7.1428571428571397E-2</v>
      </c>
      <c r="D39" s="2">
        <v>7.1428571428571397E-2</v>
      </c>
      <c r="E39" s="2">
        <v>9.3023255813953501E-2</v>
      </c>
      <c r="F39" s="2">
        <v>7.5471698113207503E-2</v>
      </c>
      <c r="G39" s="2">
        <v>5.1724137931034503E-2</v>
      </c>
      <c r="H39" s="2">
        <v>2.9411764705882401E-2</v>
      </c>
      <c r="I39" s="2">
        <v>1.38888888888889E-2</v>
      </c>
      <c r="J39" s="2">
        <v>1.35135135135135E-2</v>
      </c>
      <c r="K39" s="2">
        <v>2.8571428571428598E-2</v>
      </c>
    </row>
    <row r="40" spans="1:11" x14ac:dyDescent="0.25">
      <c r="A40" s="8" t="s">
        <v>92</v>
      </c>
      <c r="B40" s="2">
        <v>0.625</v>
      </c>
      <c r="C40" s="2">
        <v>0.57142857142857095</v>
      </c>
      <c r="D40" s="2">
        <v>0.75</v>
      </c>
      <c r="E40" s="2">
        <v>0.76744186046511598</v>
      </c>
      <c r="F40" s="2">
        <v>0.81132075471698095</v>
      </c>
      <c r="G40" s="2">
        <v>0.75862068965517204</v>
      </c>
      <c r="H40" s="2">
        <v>0.75</v>
      </c>
      <c r="I40" s="2">
        <v>0.72222222222222199</v>
      </c>
      <c r="J40" s="2">
        <v>0.68918918918918903</v>
      </c>
      <c r="K40" s="2">
        <v>0.71428571428571397</v>
      </c>
    </row>
    <row r="41" spans="1:11" x14ac:dyDescent="0.25">
      <c r="A41" s="8" t="s">
        <v>93</v>
      </c>
      <c r="B41" s="2">
        <v>0</v>
      </c>
      <c r="C41" s="2">
        <v>0</v>
      </c>
      <c r="D41" s="2">
        <v>0</v>
      </c>
      <c r="E41" s="2">
        <v>0</v>
      </c>
      <c r="F41" s="2">
        <v>0</v>
      </c>
      <c r="G41" s="2">
        <v>0</v>
      </c>
      <c r="H41" s="2">
        <v>0</v>
      </c>
      <c r="I41" s="2">
        <v>0</v>
      </c>
      <c r="J41" s="2">
        <v>1.35135135135135E-2</v>
      </c>
      <c r="K41" s="2">
        <v>1.4285714285714299E-2</v>
      </c>
    </row>
    <row r="42" spans="1:11" x14ac:dyDescent="0.25">
      <c r="A42" s="8" t="s">
        <v>94</v>
      </c>
      <c r="B42" s="2">
        <v>0.1875</v>
      </c>
      <c r="C42" s="2">
        <v>0.214285714285714</v>
      </c>
      <c r="D42" s="2">
        <v>0.107142857142857</v>
      </c>
      <c r="E42" s="2">
        <v>2.32558139534884E-2</v>
      </c>
      <c r="F42" s="2">
        <v>1.88679245283019E-2</v>
      </c>
      <c r="G42" s="2">
        <v>3.4482758620689703E-2</v>
      </c>
      <c r="H42" s="2">
        <v>4.4117647058823498E-2</v>
      </c>
      <c r="I42" s="2">
        <v>2.7777777777777801E-2</v>
      </c>
      <c r="J42" s="2">
        <v>2.7027027027027001E-2</v>
      </c>
      <c r="K42" s="2">
        <v>2.8571428571428598E-2</v>
      </c>
    </row>
    <row r="43" spans="1:11" x14ac:dyDescent="0.25">
      <c r="A43" s="8" t="s">
        <v>95</v>
      </c>
      <c r="B43" s="2">
        <v>0.66393442622950805</v>
      </c>
      <c r="C43" s="2">
        <v>0.66666666666666696</v>
      </c>
      <c r="D43" s="2">
        <v>0.63975155279503104</v>
      </c>
      <c r="E43" s="2">
        <v>0.59615384615384603</v>
      </c>
      <c r="F43" s="2">
        <v>0.61504424778761102</v>
      </c>
      <c r="G43" s="2">
        <v>0.66382978723404296</v>
      </c>
      <c r="H43" s="2">
        <v>0.69966996699670003</v>
      </c>
      <c r="I43" s="2">
        <v>0.66862170087976502</v>
      </c>
      <c r="J43" s="2">
        <v>0.65749999999999997</v>
      </c>
      <c r="K43" s="2">
        <v>0.67597765363128504</v>
      </c>
    </row>
    <row r="44" spans="1:11" x14ac:dyDescent="0.25">
      <c r="A44" s="8" t="s">
        <v>96</v>
      </c>
      <c r="B44" s="2">
        <v>0.114754098360656</v>
      </c>
      <c r="C44" s="2">
        <v>9.8039215686274495E-2</v>
      </c>
      <c r="D44" s="2">
        <v>0.13043478260869601</v>
      </c>
      <c r="E44" s="2">
        <v>0.13942307692307701</v>
      </c>
      <c r="F44" s="2">
        <v>0.13716814159292001</v>
      </c>
      <c r="G44" s="2">
        <v>0.14042553191489399</v>
      </c>
      <c r="H44" s="2">
        <v>0.118811881188119</v>
      </c>
      <c r="I44" s="2">
        <v>0.117302052785924</v>
      </c>
      <c r="J44" s="2">
        <v>0.13750000000000001</v>
      </c>
      <c r="K44" s="2">
        <v>0.13966480446927401</v>
      </c>
    </row>
    <row r="45" spans="1:11" x14ac:dyDescent="0.25">
      <c r="A45" s="8" t="s">
        <v>97</v>
      </c>
      <c r="B45" s="2">
        <v>2.4590163934426201E-2</v>
      </c>
      <c r="C45" s="2">
        <v>3.9215686274509803E-2</v>
      </c>
      <c r="D45" s="2">
        <v>2.4844720496894401E-2</v>
      </c>
      <c r="E45" s="2">
        <v>3.8461538461538498E-2</v>
      </c>
      <c r="F45" s="2">
        <v>3.09734513274336E-2</v>
      </c>
      <c r="G45" s="2">
        <v>2.97872340425532E-2</v>
      </c>
      <c r="H45" s="2">
        <v>1.9801980198019799E-2</v>
      </c>
      <c r="I45" s="2">
        <v>2.63929618768328E-2</v>
      </c>
      <c r="J45" s="2">
        <v>2.75E-2</v>
      </c>
      <c r="K45" s="2">
        <v>2.5139664804469299E-2</v>
      </c>
    </row>
    <row r="46" spans="1:11" x14ac:dyDescent="0.25">
      <c r="A46" s="8" t="s">
        <v>98</v>
      </c>
      <c r="B46" s="2">
        <v>9.8360655737704902E-2</v>
      </c>
      <c r="C46" s="2">
        <v>7.8431372549019607E-2</v>
      </c>
      <c r="D46" s="2">
        <v>4.3478260869565202E-2</v>
      </c>
      <c r="E46" s="2">
        <v>4.80769230769231E-2</v>
      </c>
      <c r="F46" s="2">
        <v>4.8672566371681401E-2</v>
      </c>
      <c r="G46" s="2">
        <v>2.97872340425532E-2</v>
      </c>
      <c r="H46" s="2">
        <v>3.3003300330033E-2</v>
      </c>
      <c r="I46" s="2">
        <v>3.2258064516128997E-2</v>
      </c>
      <c r="J46" s="2">
        <v>2.2499999999999999E-2</v>
      </c>
      <c r="K46" s="2">
        <v>2.23463687150838E-2</v>
      </c>
    </row>
    <row r="47" spans="1:11" x14ac:dyDescent="0.25">
      <c r="A47" s="8" t="s">
        <v>99</v>
      </c>
      <c r="B47" s="2">
        <v>6.5573770491803296E-2</v>
      </c>
      <c r="C47" s="2">
        <v>5.8823529411764698E-2</v>
      </c>
      <c r="D47" s="2">
        <v>9.9378881987577605E-2</v>
      </c>
      <c r="E47" s="2">
        <v>9.6153846153846201E-2</v>
      </c>
      <c r="F47" s="2">
        <v>0.10176991150442501</v>
      </c>
      <c r="G47" s="2">
        <v>8.0851063829787198E-2</v>
      </c>
      <c r="H47" s="2">
        <v>8.5808580858085806E-2</v>
      </c>
      <c r="I47" s="2">
        <v>0.114369501466276</v>
      </c>
      <c r="J47" s="2">
        <v>0.115</v>
      </c>
      <c r="K47" s="2">
        <v>0.103351955307263</v>
      </c>
    </row>
    <row r="48" spans="1:11" x14ac:dyDescent="0.25">
      <c r="A48" s="8" t="s">
        <v>100</v>
      </c>
      <c r="B48" s="2">
        <v>3.2786885245901599E-2</v>
      </c>
      <c r="C48" s="2">
        <v>5.8823529411764698E-2</v>
      </c>
      <c r="D48" s="2">
        <v>6.2111801242236003E-2</v>
      </c>
      <c r="E48" s="2">
        <v>8.1730769230769204E-2</v>
      </c>
      <c r="F48" s="2">
        <v>6.6371681415929196E-2</v>
      </c>
      <c r="G48" s="2">
        <v>5.5319148936170202E-2</v>
      </c>
      <c r="H48" s="2">
        <v>4.2904290429042903E-2</v>
      </c>
      <c r="I48" s="2">
        <v>4.1055718475073298E-2</v>
      </c>
      <c r="J48" s="2">
        <v>0.04</v>
      </c>
      <c r="K48" s="2">
        <v>3.3519553072625698E-2</v>
      </c>
    </row>
    <row r="49" spans="1:12" x14ac:dyDescent="0.25">
      <c r="A49" s="15"/>
    </row>
    <row r="50" spans="1:12" x14ac:dyDescent="0.25">
      <c r="A50" s="15"/>
    </row>
    <row r="51" spans="1:12" x14ac:dyDescent="0.25">
      <c r="A51" s="15"/>
      <c r="B51" s="21" t="s">
        <v>30</v>
      </c>
      <c r="C51" s="21"/>
      <c r="D51" s="21"/>
      <c r="E51" s="21"/>
      <c r="F51" s="21"/>
      <c r="G51" s="21"/>
      <c r="H51" s="21"/>
      <c r="I51" s="21"/>
      <c r="J51" s="21"/>
      <c r="K51" s="6" t="s">
        <v>31</v>
      </c>
      <c r="L51" s="6" t="s">
        <v>32</v>
      </c>
    </row>
    <row r="52" spans="1:12" x14ac:dyDescent="0.25">
      <c r="A52" s="9" t="s">
        <v>33</v>
      </c>
      <c r="B52" s="4" t="s">
        <v>14</v>
      </c>
      <c r="C52" s="4" t="s">
        <v>15</v>
      </c>
      <c r="D52" s="4" t="s">
        <v>16</v>
      </c>
      <c r="E52" s="4" t="s">
        <v>17</v>
      </c>
      <c r="F52" s="4" t="s">
        <v>18</v>
      </c>
      <c r="G52" s="4" t="s">
        <v>19</v>
      </c>
      <c r="H52" s="4" t="s">
        <v>20</v>
      </c>
      <c r="I52" s="4" t="s">
        <v>21</v>
      </c>
      <c r="J52" s="4" t="s">
        <v>22</v>
      </c>
      <c r="K52" s="4" t="s">
        <v>23</v>
      </c>
      <c r="L52" s="4" t="s">
        <v>24</v>
      </c>
    </row>
    <row r="53" spans="1:12" x14ac:dyDescent="0.25">
      <c r="A53" s="8" t="s">
        <v>83</v>
      </c>
      <c r="B53" s="2">
        <v>-0.12195121951219499</v>
      </c>
      <c r="C53" s="2">
        <v>0.88888888888888895</v>
      </c>
      <c r="D53" s="2">
        <v>0.17647058823529399</v>
      </c>
      <c r="E53" s="2">
        <v>0.55000000000000004</v>
      </c>
      <c r="F53" s="2">
        <v>8.8709677419354802E-2</v>
      </c>
      <c r="G53" s="2">
        <v>1.48148148148148E-2</v>
      </c>
      <c r="H53" s="2">
        <v>4.3795620437956199E-2</v>
      </c>
      <c r="I53" s="2">
        <v>4.8951048951049E-2</v>
      </c>
      <c r="J53" s="2">
        <v>-8.6666666666666697E-2</v>
      </c>
      <c r="K53" s="3">
        <v>1.48148148148148E-2</v>
      </c>
      <c r="L53" s="3">
        <v>2.3414634146341502</v>
      </c>
    </row>
    <row r="54" spans="1:12" x14ac:dyDescent="0.25">
      <c r="A54" s="8" t="s">
        <v>84</v>
      </c>
      <c r="B54" s="2">
        <v>0</v>
      </c>
      <c r="C54" s="2">
        <v>0.16666666666666699</v>
      </c>
      <c r="D54" s="2">
        <v>0.28571428571428598</v>
      </c>
      <c r="E54" s="2">
        <v>0.33333333333333298</v>
      </c>
      <c r="F54" s="2">
        <v>-8.3333333333333301E-2</v>
      </c>
      <c r="G54" s="2">
        <v>-0.18181818181818199</v>
      </c>
      <c r="H54" s="2">
        <v>0.22222222222222199</v>
      </c>
      <c r="I54" s="2">
        <v>0</v>
      </c>
      <c r="J54" s="2">
        <v>9.0909090909090898E-2</v>
      </c>
      <c r="K54" s="3">
        <v>9.0909090909090898E-2</v>
      </c>
      <c r="L54" s="3">
        <v>1</v>
      </c>
    </row>
    <row r="55" spans="1:12" x14ac:dyDescent="0.25">
      <c r="A55" s="8" t="s">
        <v>85</v>
      </c>
      <c r="B55" s="2">
        <v>0</v>
      </c>
      <c r="C55" s="2">
        <v>0.42857142857142899</v>
      </c>
      <c r="D55" s="2">
        <v>0.15</v>
      </c>
      <c r="E55" s="2">
        <v>0.26086956521739102</v>
      </c>
      <c r="F55" s="2">
        <v>0.31034482758620702</v>
      </c>
      <c r="G55" s="2">
        <v>7.8947368421052599E-2</v>
      </c>
      <c r="H55" s="2">
        <v>9.7560975609756101E-2</v>
      </c>
      <c r="I55" s="2">
        <v>2.2222222222222199E-2</v>
      </c>
      <c r="J55" s="2">
        <v>0.15217391304347799</v>
      </c>
      <c r="K55" s="3">
        <v>0.394736842105263</v>
      </c>
      <c r="L55" s="3">
        <v>2.78571428571429</v>
      </c>
    </row>
    <row r="56" spans="1:12" x14ac:dyDescent="0.25">
      <c r="A56" s="8" t="s">
        <v>86</v>
      </c>
      <c r="B56" s="2">
        <v>-8.5889570552147201E-2</v>
      </c>
      <c r="C56" s="2">
        <v>1.02013422818792</v>
      </c>
      <c r="D56" s="2">
        <v>0.16943521594684399</v>
      </c>
      <c r="E56" s="2">
        <v>0.29971590909090901</v>
      </c>
      <c r="F56" s="2">
        <v>8.7431693989070997E-2</v>
      </c>
      <c r="G56" s="2">
        <v>-8.0402010050251299E-3</v>
      </c>
      <c r="H56" s="2">
        <v>9.9290780141844004E-2</v>
      </c>
      <c r="I56" s="2">
        <v>5.2534562211981599E-2</v>
      </c>
      <c r="J56" s="2">
        <v>-7.8809106830122592E-3</v>
      </c>
      <c r="K56" s="3">
        <v>0.138693467336683</v>
      </c>
      <c r="L56" s="3">
        <v>2.4754601226993902</v>
      </c>
    </row>
    <row r="57" spans="1:12" x14ac:dyDescent="0.25">
      <c r="A57" s="8" t="s">
        <v>87</v>
      </c>
      <c r="B57" s="2">
        <v>0</v>
      </c>
      <c r="C57" s="2">
        <v>0.28571428571428598</v>
      </c>
      <c r="D57" s="2">
        <v>0.33333333333333298</v>
      </c>
      <c r="E57" s="2">
        <v>0.41666666666666702</v>
      </c>
      <c r="F57" s="2">
        <v>0.11764705882352899</v>
      </c>
      <c r="G57" s="2">
        <v>-5.2631578947368397E-2</v>
      </c>
      <c r="H57" s="2">
        <v>-5.5555555555555601E-2</v>
      </c>
      <c r="I57" s="2">
        <v>-0.11764705882352899</v>
      </c>
      <c r="J57" s="2">
        <v>-0.2</v>
      </c>
      <c r="K57" s="3">
        <v>-0.36842105263157898</v>
      </c>
      <c r="L57" s="3">
        <v>0.71428571428571397</v>
      </c>
    </row>
    <row r="58" spans="1:12" x14ac:dyDescent="0.25">
      <c r="A58" s="8" t="s">
        <v>88</v>
      </c>
      <c r="B58" s="2">
        <v>-0.18181818181818199</v>
      </c>
      <c r="C58" s="2">
        <v>0.296296296296296</v>
      </c>
      <c r="D58" s="2">
        <v>-8.5714285714285701E-2</v>
      </c>
      <c r="E58" s="2">
        <v>-9.375E-2</v>
      </c>
      <c r="F58" s="2">
        <v>0.24137931034482801</v>
      </c>
      <c r="G58" s="2">
        <v>0</v>
      </c>
      <c r="H58" s="2">
        <v>-2.7777777777777801E-2</v>
      </c>
      <c r="I58" s="2">
        <v>2.8571428571428598E-2</v>
      </c>
      <c r="J58" s="2">
        <v>2.7777777777777801E-2</v>
      </c>
      <c r="K58" s="3">
        <v>2.7777777777777801E-2</v>
      </c>
      <c r="L58" s="3">
        <v>0.12121212121212099</v>
      </c>
    </row>
    <row r="59" spans="1:12" x14ac:dyDescent="0.25">
      <c r="A59" s="8" t="s">
        <v>89</v>
      </c>
      <c r="B59" s="2">
        <v>0</v>
      </c>
      <c r="C59" s="2">
        <v>0</v>
      </c>
      <c r="D59" s="2">
        <v>1.5</v>
      </c>
      <c r="E59" s="2">
        <v>0</v>
      </c>
      <c r="F59" s="2">
        <v>0.6</v>
      </c>
      <c r="G59" s="2">
        <v>0.375</v>
      </c>
      <c r="H59" s="2">
        <v>0.27272727272727298</v>
      </c>
      <c r="I59" s="2">
        <v>0.214285714285714</v>
      </c>
      <c r="J59" s="2">
        <v>-0.29411764705882398</v>
      </c>
      <c r="K59" s="3">
        <v>0.5</v>
      </c>
      <c r="L59" s="3">
        <v>5</v>
      </c>
    </row>
    <row r="60" spans="1:12" x14ac:dyDescent="0.25">
      <c r="A60" s="8" t="s">
        <v>90</v>
      </c>
      <c r="B60" s="2">
        <v>0</v>
      </c>
      <c r="C60" s="2">
        <v>0</v>
      </c>
      <c r="D60" s="2">
        <v>0</v>
      </c>
      <c r="E60" s="2">
        <v>0</v>
      </c>
      <c r="F60" s="2">
        <v>0</v>
      </c>
      <c r="G60" s="2">
        <v>0</v>
      </c>
      <c r="H60" s="2">
        <v>2</v>
      </c>
      <c r="I60" s="2">
        <v>-0.33333333333333298</v>
      </c>
      <c r="J60" s="2">
        <v>0.5</v>
      </c>
      <c r="K60" s="3">
        <v>2</v>
      </c>
      <c r="L60" s="3">
        <v>0</v>
      </c>
    </row>
    <row r="61" spans="1:12" x14ac:dyDescent="0.25">
      <c r="A61" s="8" t="s">
        <v>91</v>
      </c>
      <c r="B61" s="2">
        <v>0</v>
      </c>
      <c r="C61" s="2">
        <v>1</v>
      </c>
      <c r="D61" s="2">
        <v>1</v>
      </c>
      <c r="E61" s="2">
        <v>0</v>
      </c>
      <c r="F61" s="2">
        <v>-0.25</v>
      </c>
      <c r="G61" s="2">
        <v>-0.33333333333333298</v>
      </c>
      <c r="H61" s="2">
        <v>-0.5</v>
      </c>
      <c r="I61" s="2">
        <v>0</v>
      </c>
      <c r="J61" s="2">
        <v>1</v>
      </c>
      <c r="K61" s="3">
        <v>-0.33333333333333298</v>
      </c>
      <c r="L61" s="3">
        <v>1</v>
      </c>
    </row>
    <row r="62" spans="1:12" x14ac:dyDescent="0.25">
      <c r="A62" s="8" t="s">
        <v>92</v>
      </c>
      <c r="B62" s="2">
        <v>-0.2</v>
      </c>
      <c r="C62" s="2">
        <v>1.625</v>
      </c>
      <c r="D62" s="2">
        <v>0.57142857142857095</v>
      </c>
      <c r="E62" s="2">
        <v>0.30303030303030298</v>
      </c>
      <c r="F62" s="2">
        <v>2.32558139534884E-2</v>
      </c>
      <c r="G62" s="2">
        <v>0.15909090909090901</v>
      </c>
      <c r="H62" s="2">
        <v>1.9607843137254902E-2</v>
      </c>
      <c r="I62" s="2">
        <v>-1.9230769230769201E-2</v>
      </c>
      <c r="J62" s="2">
        <v>-1.9607843137254902E-2</v>
      </c>
      <c r="K62" s="3">
        <v>0.13636363636363599</v>
      </c>
      <c r="L62" s="3">
        <v>4</v>
      </c>
    </row>
    <row r="63" spans="1:12" x14ac:dyDescent="0.25">
      <c r="A63" s="8" t="s">
        <v>93</v>
      </c>
      <c r="B63" s="2">
        <v>0</v>
      </c>
      <c r="C63" s="2">
        <v>0</v>
      </c>
      <c r="D63" s="2">
        <v>0</v>
      </c>
      <c r="E63" s="2">
        <v>0</v>
      </c>
      <c r="F63" s="2">
        <v>0</v>
      </c>
      <c r="G63" s="2">
        <v>0</v>
      </c>
      <c r="H63" s="2">
        <v>0</v>
      </c>
      <c r="I63" s="2">
        <v>0</v>
      </c>
      <c r="J63" s="2">
        <v>0</v>
      </c>
      <c r="K63" s="3">
        <v>0</v>
      </c>
      <c r="L63" s="3">
        <v>0</v>
      </c>
    </row>
    <row r="64" spans="1:12" x14ac:dyDescent="0.25">
      <c r="A64" s="8" t="s">
        <v>94</v>
      </c>
      <c r="B64" s="2">
        <v>0</v>
      </c>
      <c r="C64" s="2">
        <v>0</v>
      </c>
      <c r="D64" s="2">
        <v>-0.66666666666666696</v>
      </c>
      <c r="E64" s="2">
        <v>0</v>
      </c>
      <c r="F64" s="2">
        <v>1</v>
      </c>
      <c r="G64" s="2">
        <v>0.5</v>
      </c>
      <c r="H64" s="2">
        <v>-0.33333333333333298</v>
      </c>
      <c r="I64" s="2">
        <v>0</v>
      </c>
      <c r="J64" s="2">
        <v>0</v>
      </c>
      <c r="K64" s="3">
        <v>0</v>
      </c>
      <c r="L64" s="3">
        <v>-0.33333333333333298</v>
      </c>
    </row>
    <row r="65" spans="1:12" x14ac:dyDescent="0.25">
      <c r="A65" s="8" t="s">
        <v>95</v>
      </c>
      <c r="B65" s="2">
        <v>-0.16049382716049401</v>
      </c>
      <c r="C65" s="2">
        <v>0.51470588235294101</v>
      </c>
      <c r="D65" s="2">
        <v>0.20388349514563101</v>
      </c>
      <c r="E65" s="2">
        <v>0.120967741935484</v>
      </c>
      <c r="F65" s="2">
        <v>0.12230215827338101</v>
      </c>
      <c r="G65" s="2">
        <v>0.35897435897435898</v>
      </c>
      <c r="H65" s="2">
        <v>7.5471698113207503E-2</v>
      </c>
      <c r="I65" s="2">
        <v>0.15350877192982501</v>
      </c>
      <c r="J65" s="2">
        <v>-7.9847908745247206E-2</v>
      </c>
      <c r="K65" s="3">
        <v>0.55128205128205099</v>
      </c>
      <c r="L65" s="3">
        <v>1.98765432098765</v>
      </c>
    </row>
    <row r="66" spans="1:12" x14ac:dyDescent="0.25">
      <c r="A66" s="8" t="s">
        <v>96</v>
      </c>
      <c r="B66" s="2">
        <v>-0.28571428571428598</v>
      </c>
      <c r="C66" s="2">
        <v>1.1000000000000001</v>
      </c>
      <c r="D66" s="2">
        <v>0.38095238095238099</v>
      </c>
      <c r="E66" s="2">
        <v>6.8965517241379296E-2</v>
      </c>
      <c r="F66" s="2">
        <v>6.4516129032258104E-2</v>
      </c>
      <c r="G66" s="2">
        <v>9.0909090909090898E-2</v>
      </c>
      <c r="H66" s="2">
        <v>0.11111111111111099</v>
      </c>
      <c r="I66" s="2">
        <v>0.375</v>
      </c>
      <c r="J66" s="2">
        <v>-9.0909090909090898E-2</v>
      </c>
      <c r="K66" s="3">
        <v>0.51515151515151503</v>
      </c>
      <c r="L66" s="3">
        <v>2.5714285714285698</v>
      </c>
    </row>
    <row r="67" spans="1:12" x14ac:dyDescent="0.25">
      <c r="A67" s="8" t="s">
        <v>97</v>
      </c>
      <c r="B67" s="2">
        <v>0.33333333333333298</v>
      </c>
      <c r="C67" s="2">
        <v>0</v>
      </c>
      <c r="D67" s="2">
        <v>1</v>
      </c>
      <c r="E67" s="2">
        <v>-0.125</v>
      </c>
      <c r="F67" s="2">
        <v>0</v>
      </c>
      <c r="G67" s="2">
        <v>-0.14285714285714299</v>
      </c>
      <c r="H67" s="2">
        <v>0.5</v>
      </c>
      <c r="I67" s="2">
        <v>0.22222222222222199</v>
      </c>
      <c r="J67" s="2">
        <v>-0.18181818181818199</v>
      </c>
      <c r="K67" s="3">
        <v>0.28571428571428598</v>
      </c>
      <c r="L67" s="3">
        <v>2</v>
      </c>
    </row>
    <row r="68" spans="1:12" x14ac:dyDescent="0.25">
      <c r="A68" s="8" t="s">
        <v>98</v>
      </c>
      <c r="B68" s="2">
        <v>-0.33333333333333298</v>
      </c>
      <c r="C68" s="2">
        <v>-0.125</v>
      </c>
      <c r="D68" s="2">
        <v>0.42857142857142899</v>
      </c>
      <c r="E68" s="2">
        <v>0.1</v>
      </c>
      <c r="F68" s="2">
        <v>-0.36363636363636398</v>
      </c>
      <c r="G68" s="2">
        <v>0.42857142857142899</v>
      </c>
      <c r="H68" s="2">
        <v>0.1</v>
      </c>
      <c r="I68" s="2">
        <v>-0.18181818181818199</v>
      </c>
      <c r="J68" s="2">
        <v>-0.11111111111111099</v>
      </c>
      <c r="K68" s="3">
        <v>0.14285714285714299</v>
      </c>
      <c r="L68" s="3">
        <v>-0.33333333333333298</v>
      </c>
    </row>
    <row r="69" spans="1:12" x14ac:dyDescent="0.25">
      <c r="A69" s="8" t="s">
        <v>99</v>
      </c>
      <c r="B69" s="2">
        <v>-0.25</v>
      </c>
      <c r="C69" s="2">
        <v>1.6666666666666701</v>
      </c>
      <c r="D69" s="2">
        <v>0.25</v>
      </c>
      <c r="E69" s="2">
        <v>0.15</v>
      </c>
      <c r="F69" s="2">
        <v>-0.173913043478261</v>
      </c>
      <c r="G69" s="2">
        <v>0.36842105263157898</v>
      </c>
      <c r="H69" s="2">
        <v>0.5</v>
      </c>
      <c r="I69" s="2">
        <v>0.17948717948717899</v>
      </c>
      <c r="J69" s="2">
        <v>-0.19565217391304299</v>
      </c>
      <c r="K69" s="3">
        <v>0.94736842105263197</v>
      </c>
      <c r="L69" s="3">
        <v>3.625</v>
      </c>
    </row>
    <row r="70" spans="1:12" x14ac:dyDescent="0.25">
      <c r="A70" s="8" t="s">
        <v>100</v>
      </c>
      <c r="B70" s="2">
        <v>0.5</v>
      </c>
      <c r="C70" s="2">
        <v>0.66666666666666696</v>
      </c>
      <c r="D70" s="2">
        <v>0.7</v>
      </c>
      <c r="E70" s="2">
        <v>-0.11764705882352899</v>
      </c>
      <c r="F70" s="2">
        <v>-0.133333333333333</v>
      </c>
      <c r="G70" s="2">
        <v>0</v>
      </c>
      <c r="H70" s="2">
        <v>7.69230769230769E-2</v>
      </c>
      <c r="I70" s="2">
        <v>0.14285714285714299</v>
      </c>
      <c r="J70" s="2">
        <v>-0.25</v>
      </c>
      <c r="K70" s="3">
        <v>-7.69230769230769E-2</v>
      </c>
      <c r="L70" s="3">
        <v>2</v>
      </c>
    </row>
    <row r="71" spans="1:12" x14ac:dyDescent="0.25">
      <c r="A71" s="11" t="s">
        <v>13</v>
      </c>
      <c r="B71" s="3">
        <v>-0.107964601769912</v>
      </c>
      <c r="C71" s="3">
        <v>0.84523809523809501</v>
      </c>
      <c r="D71" s="3">
        <v>0.19462365591397801</v>
      </c>
      <c r="E71" s="3">
        <v>0.26462646264626499</v>
      </c>
      <c r="F71" s="3">
        <v>8.6832740213523094E-2</v>
      </c>
      <c r="G71" s="3">
        <v>4.7151277013752498E-2</v>
      </c>
      <c r="H71" s="3">
        <v>9.3808630393996201E-2</v>
      </c>
      <c r="I71" s="3">
        <v>7.1469411092052598E-2</v>
      </c>
      <c r="J71" s="3">
        <v>-3.30843116328709E-2</v>
      </c>
      <c r="K71" s="3">
        <v>0.18664047151277</v>
      </c>
      <c r="L71" s="3">
        <v>2.2070796460177</v>
      </c>
    </row>
    <row r="72" spans="1:12" x14ac:dyDescent="0.25">
      <c r="A72" s="15"/>
    </row>
    <row r="73" spans="1:12" x14ac:dyDescent="0.25">
      <c r="A73" s="13" t="s">
        <v>34</v>
      </c>
    </row>
    <row r="74" spans="1:12" x14ac:dyDescent="0.25">
      <c r="A74" s="14" t="s">
        <v>35</v>
      </c>
    </row>
    <row r="75" spans="1:12" x14ac:dyDescent="0.25">
      <c r="A75" s="14" t="s">
        <v>36</v>
      </c>
    </row>
    <row r="76" spans="1:12" x14ac:dyDescent="0.25">
      <c r="A76" s="14" t="s">
        <v>37</v>
      </c>
    </row>
    <row r="77" spans="1:12" x14ac:dyDescent="0.25">
      <c r="A77" s="14" t="s">
        <v>102</v>
      </c>
    </row>
    <row r="78" spans="1:12" x14ac:dyDescent="0.25">
      <c r="A78" s="14" t="s">
        <v>38</v>
      </c>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149</v>
      </c>
    </row>
    <row r="2" spans="1:11" ht="15" x14ac:dyDescent="0.25">
      <c r="A2" s="12" t="s">
        <v>150</v>
      </c>
    </row>
    <row r="3" spans="1:11" ht="15" x14ac:dyDescent="0.25">
      <c r="A3" s="12" t="s">
        <v>27</v>
      </c>
    </row>
    <row r="4" spans="1:11" x14ac:dyDescent="0.25">
      <c r="A4" s="15"/>
    </row>
    <row r="5" spans="1:11" x14ac:dyDescent="0.25">
      <c r="A5" s="17" t="str">
        <f>HYPERLINK("#'Table of contents'!A36",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10</v>
      </c>
      <c r="B8" s="1">
        <v>13335</v>
      </c>
      <c r="C8" s="1">
        <v>13837</v>
      </c>
      <c r="D8" s="1">
        <v>13951</v>
      </c>
      <c r="E8" s="1">
        <v>13816</v>
      </c>
      <c r="F8" s="1">
        <v>13529</v>
      </c>
      <c r="G8" s="1">
        <v>13238</v>
      </c>
      <c r="H8" s="1">
        <v>13445</v>
      </c>
      <c r="I8" s="1">
        <v>13835</v>
      </c>
      <c r="J8" s="1">
        <v>14017</v>
      </c>
      <c r="K8" s="1">
        <v>14096</v>
      </c>
    </row>
    <row r="9" spans="1:11" x14ac:dyDescent="0.25">
      <c r="A9" s="16" t="s">
        <v>11</v>
      </c>
      <c r="B9" s="1">
        <v>1511</v>
      </c>
      <c r="C9" s="1">
        <v>1397</v>
      </c>
      <c r="D9" s="1">
        <v>1366</v>
      </c>
      <c r="E9" s="1">
        <v>1411</v>
      </c>
      <c r="F9" s="1">
        <v>1438</v>
      </c>
      <c r="G9" s="1">
        <v>1424</v>
      </c>
      <c r="H9" s="1">
        <v>1297</v>
      </c>
      <c r="I9" s="1">
        <v>1234</v>
      </c>
      <c r="J9" s="1">
        <v>1322</v>
      </c>
      <c r="K9" s="1">
        <v>1429</v>
      </c>
    </row>
    <row r="10" spans="1:11" x14ac:dyDescent="0.25">
      <c r="A10" s="16" t="s">
        <v>12</v>
      </c>
      <c r="B10" s="1">
        <v>203</v>
      </c>
      <c r="C10" s="1">
        <v>161</v>
      </c>
      <c r="D10" s="1">
        <v>152</v>
      </c>
      <c r="E10" s="1">
        <v>150</v>
      </c>
      <c r="F10" s="1">
        <v>137</v>
      </c>
      <c r="G10" s="1">
        <v>131</v>
      </c>
      <c r="H10" s="1">
        <v>138</v>
      </c>
      <c r="I10" s="1">
        <v>119</v>
      </c>
      <c r="J10" s="1">
        <v>115</v>
      </c>
      <c r="K10" s="1">
        <v>122</v>
      </c>
    </row>
    <row r="11" spans="1:11" x14ac:dyDescent="0.25">
      <c r="A11" s="10" t="s">
        <v>13</v>
      </c>
      <c r="B11" s="5">
        <v>15049</v>
      </c>
      <c r="C11" s="5">
        <v>15395</v>
      </c>
      <c r="D11" s="5">
        <v>15469</v>
      </c>
      <c r="E11" s="5">
        <v>15377</v>
      </c>
      <c r="F11" s="5">
        <v>15104</v>
      </c>
      <c r="G11" s="5">
        <v>14793</v>
      </c>
      <c r="H11" s="5">
        <v>14880</v>
      </c>
      <c r="I11" s="5">
        <v>15188</v>
      </c>
      <c r="J11" s="5">
        <v>15454</v>
      </c>
      <c r="K11" s="5">
        <v>15647</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10</v>
      </c>
      <c r="B16" s="2">
        <v>0.886105389062396</v>
      </c>
      <c r="C16" s="2">
        <v>0.89879831113998099</v>
      </c>
      <c r="D16" s="2">
        <v>0.90186825263430104</v>
      </c>
      <c r="E16" s="2">
        <v>0.89848474995122596</v>
      </c>
      <c r="F16" s="2">
        <v>0.89572298728813604</v>
      </c>
      <c r="G16" s="2">
        <v>0.894882714797539</v>
      </c>
      <c r="H16" s="2">
        <v>0.90356182795698903</v>
      </c>
      <c r="I16" s="2">
        <v>0.91091651303660803</v>
      </c>
      <c r="J16" s="2">
        <v>0.90701436521289003</v>
      </c>
      <c r="K16" s="2">
        <v>0.90087556720138096</v>
      </c>
    </row>
    <row r="17" spans="1:12" x14ac:dyDescent="0.25">
      <c r="A17" s="8" t="s">
        <v>11</v>
      </c>
      <c r="B17" s="2">
        <v>0.10040534254767799</v>
      </c>
      <c r="C17" s="2">
        <v>9.0743747970120206E-2</v>
      </c>
      <c r="D17" s="2">
        <v>8.8305643545154799E-2</v>
      </c>
      <c r="E17" s="2">
        <v>9.1760421408597304E-2</v>
      </c>
      <c r="F17" s="2">
        <v>9.52065677966102E-2</v>
      </c>
      <c r="G17" s="2">
        <v>9.6261745420131106E-2</v>
      </c>
      <c r="H17" s="2">
        <v>8.7163978494623706E-2</v>
      </c>
      <c r="I17" s="2">
        <v>8.1248353963655498E-2</v>
      </c>
      <c r="J17" s="2">
        <v>8.5544195677494494E-2</v>
      </c>
      <c r="K17" s="2">
        <v>9.1327411005304504E-2</v>
      </c>
    </row>
    <row r="18" spans="1:12" x14ac:dyDescent="0.25">
      <c r="A18" s="8" t="s">
        <v>12</v>
      </c>
      <c r="B18" s="2">
        <v>1.3489268389926199E-2</v>
      </c>
      <c r="C18" s="2">
        <v>1.0457940889899301E-2</v>
      </c>
      <c r="D18" s="2">
        <v>9.8261038205443105E-3</v>
      </c>
      <c r="E18" s="2">
        <v>9.7548286401768908E-3</v>
      </c>
      <c r="F18" s="2">
        <v>9.0704449152542391E-3</v>
      </c>
      <c r="G18" s="2">
        <v>8.8555397823294798E-3</v>
      </c>
      <c r="H18" s="2">
        <v>9.2741935483870996E-3</v>
      </c>
      <c r="I18" s="2">
        <v>7.8351329997366301E-3</v>
      </c>
      <c r="J18" s="2">
        <v>7.4414391096156302E-3</v>
      </c>
      <c r="K18" s="2">
        <v>7.7970217933150104E-3</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10</v>
      </c>
      <c r="B23" s="2">
        <v>3.7645294338207701E-2</v>
      </c>
      <c r="C23" s="2">
        <v>8.2387800823878008E-3</v>
      </c>
      <c r="D23" s="2">
        <v>-9.6767256827467608E-3</v>
      </c>
      <c r="E23" s="2">
        <v>-2.07730167921251E-2</v>
      </c>
      <c r="F23" s="2">
        <v>-2.1509350284573899E-2</v>
      </c>
      <c r="G23" s="2">
        <v>1.5636803142468601E-2</v>
      </c>
      <c r="H23" s="2">
        <v>2.9007065823726301E-2</v>
      </c>
      <c r="I23" s="2">
        <v>1.3155041561257699E-2</v>
      </c>
      <c r="J23" s="2">
        <v>5.6360134122850798E-3</v>
      </c>
      <c r="K23" s="3">
        <v>6.4813415923855602E-2</v>
      </c>
      <c r="L23" s="3">
        <v>5.7067866516685398E-2</v>
      </c>
    </row>
    <row r="24" spans="1:12" x14ac:dyDescent="0.25">
      <c r="A24" s="8" t="s">
        <v>11</v>
      </c>
      <c r="B24" s="2">
        <v>-7.5446724023825296E-2</v>
      </c>
      <c r="C24" s="2">
        <v>-2.21904080171797E-2</v>
      </c>
      <c r="D24" s="2">
        <v>3.2942898975109797E-2</v>
      </c>
      <c r="E24" s="2">
        <v>1.91353649893692E-2</v>
      </c>
      <c r="F24" s="2">
        <v>-9.7357440890125206E-3</v>
      </c>
      <c r="G24" s="2">
        <v>-8.9185393258427004E-2</v>
      </c>
      <c r="H24" s="2">
        <v>-4.8573631457208902E-2</v>
      </c>
      <c r="I24" s="2">
        <v>7.1312803889789306E-2</v>
      </c>
      <c r="J24" s="2">
        <v>8.0937972768532498E-2</v>
      </c>
      <c r="K24" s="3">
        <v>3.5112359550561801E-3</v>
      </c>
      <c r="L24" s="3">
        <v>-5.4268696227663803E-2</v>
      </c>
    </row>
    <row r="25" spans="1:12" x14ac:dyDescent="0.25">
      <c r="A25" s="8" t="s">
        <v>12</v>
      </c>
      <c r="B25" s="2">
        <v>-0.20689655172413801</v>
      </c>
      <c r="C25" s="2">
        <v>-5.5900621118012403E-2</v>
      </c>
      <c r="D25" s="2">
        <v>-1.3157894736842099E-2</v>
      </c>
      <c r="E25" s="2">
        <v>-8.6666666666666697E-2</v>
      </c>
      <c r="F25" s="2">
        <v>-4.3795620437956199E-2</v>
      </c>
      <c r="G25" s="2">
        <v>5.34351145038168E-2</v>
      </c>
      <c r="H25" s="2">
        <v>-0.13768115942028999</v>
      </c>
      <c r="I25" s="2">
        <v>-3.3613445378151301E-2</v>
      </c>
      <c r="J25" s="2">
        <v>6.08695652173913E-2</v>
      </c>
      <c r="K25" s="3">
        <v>-6.8702290076335895E-2</v>
      </c>
      <c r="L25" s="3">
        <v>-0.399014778325123</v>
      </c>
    </row>
    <row r="26" spans="1:12" x14ac:dyDescent="0.25">
      <c r="A26" s="11" t="s">
        <v>13</v>
      </c>
      <c r="B26" s="3">
        <v>2.2991560901056501E-2</v>
      </c>
      <c r="C26" s="3">
        <v>4.80675544007795E-3</v>
      </c>
      <c r="D26" s="3">
        <v>-5.9473786282241902E-3</v>
      </c>
      <c r="E26" s="3">
        <v>-1.7753788125121898E-2</v>
      </c>
      <c r="F26" s="3">
        <v>-2.0590572033898299E-2</v>
      </c>
      <c r="G26" s="3">
        <v>5.8811600081119502E-3</v>
      </c>
      <c r="H26" s="3">
        <v>2.0698924731182799E-2</v>
      </c>
      <c r="I26" s="3">
        <v>1.7513826705293702E-2</v>
      </c>
      <c r="J26" s="3">
        <v>1.2488676070920199E-2</v>
      </c>
      <c r="K26" s="3">
        <v>5.7730007435949401E-2</v>
      </c>
      <c r="L26" s="3">
        <v>3.9736859591999497E-2</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151</v>
      </c>
    </row>
    <row r="2" spans="1:11" ht="15" x14ac:dyDescent="0.25">
      <c r="A2" s="12" t="s">
        <v>150</v>
      </c>
    </row>
    <row r="3" spans="1:11" ht="15" x14ac:dyDescent="0.25">
      <c r="A3" s="12" t="s">
        <v>42</v>
      </c>
    </row>
    <row r="4" spans="1:11" x14ac:dyDescent="0.25">
      <c r="A4" s="15"/>
    </row>
    <row r="5" spans="1:11" x14ac:dyDescent="0.25">
      <c r="A5" s="17" t="str">
        <f>HYPERLINK("#'Table of contents'!A37",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39</v>
      </c>
      <c r="B8" s="1">
        <v>6152</v>
      </c>
      <c r="C8" s="1">
        <v>6549</v>
      </c>
      <c r="D8" s="1">
        <v>6729</v>
      </c>
      <c r="E8" s="1">
        <v>6728</v>
      </c>
      <c r="F8" s="1">
        <v>6610</v>
      </c>
      <c r="G8" s="1">
        <v>6531</v>
      </c>
      <c r="H8" s="1">
        <v>6703</v>
      </c>
      <c r="I8" s="1">
        <v>6859</v>
      </c>
      <c r="J8" s="1">
        <v>6788</v>
      </c>
      <c r="K8" s="1">
        <v>6679</v>
      </c>
    </row>
    <row r="9" spans="1:11" x14ac:dyDescent="0.25">
      <c r="A9" s="16" t="s">
        <v>40</v>
      </c>
      <c r="B9" s="1">
        <v>8897</v>
      </c>
      <c r="C9" s="1">
        <v>8846</v>
      </c>
      <c r="D9" s="1">
        <v>8740</v>
      </c>
      <c r="E9" s="1">
        <v>8649</v>
      </c>
      <c r="F9" s="1">
        <v>8494</v>
      </c>
      <c r="G9" s="1">
        <v>8262</v>
      </c>
      <c r="H9" s="1">
        <v>8177</v>
      </c>
      <c r="I9" s="1">
        <v>8329</v>
      </c>
      <c r="J9" s="1">
        <v>8666</v>
      </c>
      <c r="K9" s="1">
        <v>8968</v>
      </c>
    </row>
    <row r="10" spans="1:11" x14ac:dyDescent="0.25">
      <c r="A10" s="10" t="s">
        <v>13</v>
      </c>
      <c r="B10" s="5">
        <v>15049</v>
      </c>
      <c r="C10" s="5">
        <v>15395</v>
      </c>
      <c r="D10" s="5">
        <v>15469</v>
      </c>
      <c r="E10" s="5">
        <v>15377</v>
      </c>
      <c r="F10" s="5">
        <v>15104</v>
      </c>
      <c r="G10" s="5">
        <v>14793</v>
      </c>
      <c r="H10" s="5">
        <v>14880</v>
      </c>
      <c r="I10" s="5">
        <v>15188</v>
      </c>
      <c r="J10" s="5">
        <v>15454</v>
      </c>
      <c r="K10" s="5">
        <v>15647</v>
      </c>
    </row>
    <row r="11" spans="1:11" x14ac:dyDescent="0.25">
      <c r="A11" s="15"/>
    </row>
    <row r="12" spans="1:11" x14ac:dyDescent="0.25">
      <c r="A12" s="15"/>
    </row>
    <row r="13" spans="1:11" x14ac:dyDescent="0.25">
      <c r="A13" s="15"/>
      <c r="B13" s="21" t="s">
        <v>29</v>
      </c>
      <c r="C13" s="22"/>
      <c r="D13" s="22"/>
      <c r="E13" s="22"/>
      <c r="F13" s="22"/>
      <c r="G13" s="22"/>
      <c r="H13" s="22"/>
      <c r="I13" s="22"/>
      <c r="J13" s="22"/>
      <c r="K13" s="22"/>
    </row>
    <row r="14" spans="1:11" x14ac:dyDescent="0.25">
      <c r="A14" s="9" t="s">
        <v>33</v>
      </c>
      <c r="B14" s="4" t="s">
        <v>0</v>
      </c>
      <c r="C14" s="4" t="s">
        <v>1</v>
      </c>
      <c r="D14" s="4" t="s">
        <v>2</v>
      </c>
      <c r="E14" s="4" t="s">
        <v>3</v>
      </c>
      <c r="F14" s="4" t="s">
        <v>4</v>
      </c>
      <c r="G14" s="4" t="s">
        <v>5</v>
      </c>
      <c r="H14" s="4" t="s">
        <v>6</v>
      </c>
      <c r="I14" s="4" t="s">
        <v>7</v>
      </c>
      <c r="J14" s="4" t="s">
        <v>8</v>
      </c>
      <c r="K14" s="4" t="s">
        <v>9</v>
      </c>
    </row>
    <row r="15" spans="1:11" x14ac:dyDescent="0.25">
      <c r="A15" s="8" t="s">
        <v>39</v>
      </c>
      <c r="B15" s="2">
        <v>0.40879792677254301</v>
      </c>
      <c r="C15" s="2">
        <v>0.42539785644689798</v>
      </c>
      <c r="D15" s="2">
        <v>0.43499903031870202</v>
      </c>
      <c r="E15" s="2">
        <v>0.43753658060740103</v>
      </c>
      <c r="F15" s="2">
        <v>0.43763241525423702</v>
      </c>
      <c r="G15" s="2">
        <v>0.44149259785033501</v>
      </c>
      <c r="H15" s="2">
        <v>0.45047043010752702</v>
      </c>
      <c r="I15" s="2">
        <v>0.45160653147221502</v>
      </c>
      <c r="J15" s="2">
        <v>0.43923903196583403</v>
      </c>
      <c r="K15" s="2">
        <v>0.42685498817664702</v>
      </c>
    </row>
    <row r="16" spans="1:11" x14ac:dyDescent="0.25">
      <c r="A16" s="8" t="s">
        <v>40</v>
      </c>
      <c r="B16" s="2">
        <v>0.59120207322745699</v>
      </c>
      <c r="C16" s="2">
        <v>0.57460214355310202</v>
      </c>
      <c r="D16" s="2">
        <v>0.56500096968129798</v>
      </c>
      <c r="E16" s="2">
        <v>0.56246341939259903</v>
      </c>
      <c r="F16" s="2">
        <v>0.56236758474576298</v>
      </c>
      <c r="G16" s="2">
        <v>0.55850740214966499</v>
      </c>
      <c r="H16" s="2">
        <v>0.54952956989247304</v>
      </c>
      <c r="I16" s="2">
        <v>0.54839346852778503</v>
      </c>
      <c r="J16" s="2">
        <v>0.56076096803416597</v>
      </c>
      <c r="K16" s="2">
        <v>0.57314501182335298</v>
      </c>
    </row>
    <row r="17" spans="1:12" x14ac:dyDescent="0.25">
      <c r="A17" s="15"/>
    </row>
    <row r="18" spans="1:12" x14ac:dyDescent="0.25">
      <c r="A18" s="15"/>
    </row>
    <row r="19" spans="1:12" x14ac:dyDescent="0.25">
      <c r="A19" s="15"/>
      <c r="B19" s="21" t="s">
        <v>30</v>
      </c>
      <c r="C19" s="21"/>
      <c r="D19" s="21"/>
      <c r="E19" s="21"/>
      <c r="F19" s="21"/>
      <c r="G19" s="21"/>
      <c r="H19" s="21"/>
      <c r="I19" s="21"/>
      <c r="J19" s="21"/>
      <c r="K19" s="6" t="s">
        <v>31</v>
      </c>
      <c r="L19" s="6" t="s">
        <v>32</v>
      </c>
    </row>
    <row r="20" spans="1:12" x14ac:dyDescent="0.25">
      <c r="A20" s="9" t="s">
        <v>33</v>
      </c>
      <c r="B20" s="4" t="s">
        <v>14</v>
      </c>
      <c r="C20" s="4" t="s">
        <v>15</v>
      </c>
      <c r="D20" s="4" t="s">
        <v>16</v>
      </c>
      <c r="E20" s="4" t="s">
        <v>17</v>
      </c>
      <c r="F20" s="4" t="s">
        <v>18</v>
      </c>
      <c r="G20" s="4" t="s">
        <v>19</v>
      </c>
      <c r="H20" s="4" t="s">
        <v>20</v>
      </c>
      <c r="I20" s="4" t="s">
        <v>21</v>
      </c>
      <c r="J20" s="4" t="s">
        <v>22</v>
      </c>
      <c r="K20" s="4" t="s">
        <v>23</v>
      </c>
      <c r="L20" s="4" t="s">
        <v>24</v>
      </c>
    </row>
    <row r="21" spans="1:12" x14ac:dyDescent="0.25">
      <c r="A21" s="8" t="s">
        <v>39</v>
      </c>
      <c r="B21" s="2">
        <v>6.4531859557867402E-2</v>
      </c>
      <c r="C21" s="2">
        <v>2.7485112230874902E-2</v>
      </c>
      <c r="D21" s="2">
        <v>-1.48610491900728E-4</v>
      </c>
      <c r="E21" s="2">
        <v>-1.7538644470868E-2</v>
      </c>
      <c r="F21" s="2">
        <v>-1.19515885022693E-2</v>
      </c>
      <c r="G21" s="2">
        <v>2.6335936303782E-2</v>
      </c>
      <c r="H21" s="2">
        <v>2.32731612710727E-2</v>
      </c>
      <c r="I21" s="2">
        <v>-1.03513631724741E-2</v>
      </c>
      <c r="J21" s="2">
        <v>-1.6057748968768399E-2</v>
      </c>
      <c r="K21" s="3">
        <v>2.26611544939519E-2</v>
      </c>
      <c r="L21" s="3">
        <v>8.5663198959687895E-2</v>
      </c>
    </row>
    <row r="22" spans="1:12" x14ac:dyDescent="0.25">
      <c r="A22" s="8" t="s">
        <v>40</v>
      </c>
      <c r="B22" s="2">
        <v>-5.7322693042598603E-3</v>
      </c>
      <c r="C22" s="2">
        <v>-1.1982817092471201E-2</v>
      </c>
      <c r="D22" s="2">
        <v>-1.0411899313501101E-2</v>
      </c>
      <c r="E22" s="2">
        <v>-1.7921146953405E-2</v>
      </c>
      <c r="F22" s="2">
        <v>-2.7313397692488799E-2</v>
      </c>
      <c r="G22" s="2">
        <v>-1.0288065843621399E-2</v>
      </c>
      <c r="H22" s="2">
        <v>1.85887244710774E-2</v>
      </c>
      <c r="I22" s="2">
        <v>4.0461039740665103E-2</v>
      </c>
      <c r="J22" s="2">
        <v>3.48488345257328E-2</v>
      </c>
      <c r="K22" s="3">
        <v>8.5451464536431904E-2</v>
      </c>
      <c r="L22" s="3">
        <v>7.9802180510284391E-3</v>
      </c>
    </row>
    <row r="23" spans="1:12" x14ac:dyDescent="0.25">
      <c r="A23" s="11" t="s">
        <v>13</v>
      </c>
      <c r="B23" s="3">
        <v>2.2991560901056501E-2</v>
      </c>
      <c r="C23" s="3">
        <v>4.80675544007795E-3</v>
      </c>
      <c r="D23" s="3">
        <v>-5.9473786282241902E-3</v>
      </c>
      <c r="E23" s="3">
        <v>-1.7753788125121898E-2</v>
      </c>
      <c r="F23" s="3">
        <v>-2.0590572033898299E-2</v>
      </c>
      <c r="G23" s="3">
        <v>5.8811600081119502E-3</v>
      </c>
      <c r="H23" s="3">
        <v>2.0698924731182799E-2</v>
      </c>
      <c r="I23" s="3">
        <v>1.7513826705293702E-2</v>
      </c>
      <c r="J23" s="3">
        <v>1.2488676070920199E-2</v>
      </c>
      <c r="K23" s="3">
        <v>5.7730007435949401E-2</v>
      </c>
      <c r="L23" s="3">
        <v>3.9736859591999497E-2</v>
      </c>
    </row>
    <row r="24" spans="1:12" x14ac:dyDescent="0.25">
      <c r="A24" s="15"/>
    </row>
    <row r="25" spans="1:12" x14ac:dyDescent="0.25">
      <c r="A25" s="13" t="s">
        <v>34</v>
      </c>
    </row>
    <row r="26" spans="1:12" x14ac:dyDescent="0.25">
      <c r="A26" s="14" t="s">
        <v>35</v>
      </c>
    </row>
    <row r="27" spans="1:12" x14ac:dyDescent="0.25">
      <c r="A27" s="14" t="s">
        <v>36</v>
      </c>
    </row>
    <row r="28" spans="1:12" x14ac:dyDescent="0.25">
      <c r="A28" s="14" t="s">
        <v>37</v>
      </c>
    </row>
    <row r="29" spans="1:12" x14ac:dyDescent="0.25">
      <c r="A29" s="14" t="s">
        <v>38</v>
      </c>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152</v>
      </c>
    </row>
    <row r="2" spans="1:11" ht="15" x14ac:dyDescent="0.25">
      <c r="A2" s="12" t="s">
        <v>150</v>
      </c>
    </row>
    <row r="3" spans="1:11" ht="15" x14ac:dyDescent="0.25">
      <c r="A3" s="12" t="s">
        <v>50</v>
      </c>
    </row>
    <row r="4" spans="1:11" x14ac:dyDescent="0.25">
      <c r="A4" s="15"/>
    </row>
    <row r="5" spans="1:11" x14ac:dyDescent="0.25">
      <c r="A5" s="17" t="str">
        <f>HYPERLINK("#'Table of contents'!A38",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43</v>
      </c>
      <c r="B8" s="1">
        <v>3489</v>
      </c>
      <c r="C8" s="1">
        <v>3468</v>
      </c>
      <c r="D8" s="1">
        <v>3351</v>
      </c>
      <c r="E8" s="1">
        <v>3341</v>
      </c>
      <c r="F8" s="1">
        <v>3371</v>
      </c>
      <c r="G8" s="1">
        <v>3325</v>
      </c>
      <c r="H8" s="1">
        <v>3626</v>
      </c>
      <c r="I8" s="1">
        <v>3961</v>
      </c>
      <c r="J8" s="1">
        <v>4179</v>
      </c>
      <c r="K8" s="1">
        <v>4535</v>
      </c>
    </row>
    <row r="9" spans="1:11" x14ac:dyDescent="0.25">
      <c r="A9" s="16" t="s">
        <v>44</v>
      </c>
      <c r="B9" s="1">
        <v>414</v>
      </c>
      <c r="C9" s="1">
        <v>416</v>
      </c>
      <c r="D9" s="1">
        <v>422</v>
      </c>
      <c r="E9" s="1">
        <v>419</v>
      </c>
      <c r="F9" s="1">
        <v>471</v>
      </c>
      <c r="G9" s="1">
        <v>493</v>
      </c>
      <c r="H9" s="1">
        <v>524</v>
      </c>
      <c r="I9" s="1">
        <v>533</v>
      </c>
      <c r="J9" s="1">
        <v>588</v>
      </c>
      <c r="K9" s="1">
        <v>704</v>
      </c>
    </row>
    <row r="10" spans="1:11" x14ac:dyDescent="0.25">
      <c r="A10" s="16" t="s">
        <v>45</v>
      </c>
      <c r="B10" s="1">
        <v>545</v>
      </c>
      <c r="C10" s="1">
        <v>557</v>
      </c>
      <c r="D10" s="1">
        <v>561</v>
      </c>
      <c r="E10" s="1">
        <v>624</v>
      </c>
      <c r="F10" s="1">
        <v>593</v>
      </c>
      <c r="G10" s="1">
        <v>554</v>
      </c>
      <c r="H10" s="1">
        <v>601</v>
      </c>
      <c r="I10" s="1">
        <v>642</v>
      </c>
      <c r="J10" s="1">
        <v>677</v>
      </c>
      <c r="K10" s="1">
        <v>725</v>
      </c>
    </row>
    <row r="11" spans="1:11" x14ac:dyDescent="0.25">
      <c r="A11" s="16" t="s">
        <v>46</v>
      </c>
      <c r="B11" s="1">
        <v>9540</v>
      </c>
      <c r="C11" s="1">
        <v>9782</v>
      </c>
      <c r="D11" s="1">
        <v>10025</v>
      </c>
      <c r="E11" s="1">
        <v>9994</v>
      </c>
      <c r="F11" s="1">
        <v>9755</v>
      </c>
      <c r="G11" s="1">
        <v>9504</v>
      </c>
      <c r="H11" s="1">
        <v>9219</v>
      </c>
      <c r="I11" s="1">
        <v>9123</v>
      </c>
      <c r="J11" s="1">
        <v>9048</v>
      </c>
      <c r="K11" s="1">
        <v>8713</v>
      </c>
    </row>
    <row r="12" spans="1:11" x14ac:dyDescent="0.25">
      <c r="A12" s="16" t="s">
        <v>47</v>
      </c>
      <c r="B12" s="1">
        <v>352</v>
      </c>
      <c r="C12" s="1">
        <v>404</v>
      </c>
      <c r="D12" s="1">
        <v>465</v>
      </c>
      <c r="E12" s="1">
        <v>514</v>
      </c>
      <c r="F12" s="1">
        <v>509</v>
      </c>
      <c r="G12" s="1">
        <v>478</v>
      </c>
      <c r="H12" s="1">
        <v>447</v>
      </c>
      <c r="I12" s="1">
        <v>476</v>
      </c>
      <c r="J12" s="1">
        <v>517</v>
      </c>
      <c r="K12" s="1">
        <v>562</v>
      </c>
    </row>
    <row r="13" spans="1:11" x14ac:dyDescent="0.25">
      <c r="A13" s="16" t="s">
        <v>48</v>
      </c>
      <c r="B13" s="1">
        <v>709</v>
      </c>
      <c r="C13" s="1">
        <v>768</v>
      </c>
      <c r="D13" s="1">
        <v>645</v>
      </c>
      <c r="E13" s="1">
        <v>485</v>
      </c>
      <c r="F13" s="1">
        <v>405</v>
      </c>
      <c r="G13" s="1">
        <v>439</v>
      </c>
      <c r="H13" s="1">
        <v>463</v>
      </c>
      <c r="I13" s="1">
        <v>453</v>
      </c>
      <c r="J13" s="1">
        <v>445</v>
      </c>
      <c r="K13" s="1">
        <v>408</v>
      </c>
    </row>
    <row r="14" spans="1:11" x14ac:dyDescent="0.25">
      <c r="A14" s="10" t="s">
        <v>13</v>
      </c>
      <c r="B14" s="5">
        <v>15049</v>
      </c>
      <c r="C14" s="5">
        <v>15395</v>
      </c>
      <c r="D14" s="5">
        <v>15469</v>
      </c>
      <c r="E14" s="5">
        <v>15377</v>
      </c>
      <c r="F14" s="5">
        <v>15104</v>
      </c>
      <c r="G14" s="5">
        <v>14793</v>
      </c>
      <c r="H14" s="5">
        <v>14880</v>
      </c>
      <c r="I14" s="5">
        <v>15188</v>
      </c>
      <c r="J14" s="5">
        <v>15454</v>
      </c>
      <c r="K14" s="5">
        <v>15647</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43</v>
      </c>
      <c r="B19" s="2">
        <v>0.23184264735198401</v>
      </c>
      <c r="C19" s="2">
        <v>0.22526794413770701</v>
      </c>
      <c r="D19" s="2">
        <v>0.216626801991079</v>
      </c>
      <c r="E19" s="2">
        <v>0.21727254991220701</v>
      </c>
      <c r="F19" s="2">
        <v>0.22318591101694901</v>
      </c>
      <c r="G19" s="2">
        <v>0.224768471574393</v>
      </c>
      <c r="H19" s="2">
        <v>0.24368279569892501</v>
      </c>
      <c r="I19" s="2">
        <v>0.260797998419805</v>
      </c>
      <c r="J19" s="2">
        <v>0.27041542642681499</v>
      </c>
      <c r="K19" s="2">
        <v>0.289831916661341</v>
      </c>
    </row>
    <row r="20" spans="1:12" x14ac:dyDescent="0.25">
      <c r="A20" s="8" t="s">
        <v>44</v>
      </c>
      <c r="B20" s="2">
        <v>2.7510133563691901E-2</v>
      </c>
      <c r="C20" s="2">
        <v>2.7021760311789499E-2</v>
      </c>
      <c r="D20" s="2">
        <v>2.7280367185984901E-2</v>
      </c>
      <c r="E20" s="2">
        <v>2.7248488001560801E-2</v>
      </c>
      <c r="F20" s="2">
        <v>3.1183792372881401E-2</v>
      </c>
      <c r="G20" s="2">
        <v>3.3326573379300999E-2</v>
      </c>
      <c r="H20" s="2">
        <v>3.5215053763440897E-2</v>
      </c>
      <c r="I20" s="2">
        <v>3.5093494864366602E-2</v>
      </c>
      <c r="J20" s="2">
        <v>3.8048401708295598E-2</v>
      </c>
      <c r="K20" s="2">
        <v>4.4992650348309599E-2</v>
      </c>
    </row>
    <row r="21" spans="1:12" x14ac:dyDescent="0.25">
      <c r="A21" s="8" t="s">
        <v>45</v>
      </c>
      <c r="B21" s="2">
        <v>3.6215030899063097E-2</v>
      </c>
      <c r="C21" s="2">
        <v>3.6180578109775902E-2</v>
      </c>
      <c r="D21" s="2">
        <v>3.6266080548193198E-2</v>
      </c>
      <c r="E21" s="2">
        <v>4.05800871431359E-2</v>
      </c>
      <c r="F21" s="2">
        <v>3.92611228813559E-2</v>
      </c>
      <c r="G21" s="2">
        <v>3.7450145339011698E-2</v>
      </c>
      <c r="H21" s="2">
        <v>4.0389784946236601E-2</v>
      </c>
      <c r="I21" s="2">
        <v>4.2270213326310202E-2</v>
      </c>
      <c r="J21" s="2">
        <v>4.3807428497476403E-2</v>
      </c>
      <c r="K21" s="2">
        <v>4.6334760656995003E-2</v>
      </c>
    </row>
    <row r="22" spans="1:12" x14ac:dyDescent="0.25">
      <c r="A22" s="8" t="s">
        <v>46</v>
      </c>
      <c r="B22" s="2">
        <v>0.63392916472855299</v>
      </c>
      <c r="C22" s="2">
        <v>0.63540110425462804</v>
      </c>
      <c r="D22" s="2">
        <v>0.64807033421682103</v>
      </c>
      <c r="E22" s="2">
        <v>0.64993171619951895</v>
      </c>
      <c r="F22" s="2">
        <v>0.64585540254237295</v>
      </c>
      <c r="G22" s="2">
        <v>0.642466031230988</v>
      </c>
      <c r="H22" s="2">
        <v>0.61955645161290296</v>
      </c>
      <c r="I22" s="2">
        <v>0.60067158282854904</v>
      </c>
      <c r="J22" s="2">
        <v>0.58547948751132395</v>
      </c>
      <c r="K22" s="2">
        <v>0.55684795807502996</v>
      </c>
    </row>
    <row r="23" spans="1:12" x14ac:dyDescent="0.25">
      <c r="A23" s="8" t="s">
        <v>47</v>
      </c>
      <c r="B23" s="2">
        <v>2.3390258488936101E-2</v>
      </c>
      <c r="C23" s="2">
        <v>2.6242286456641801E-2</v>
      </c>
      <c r="D23" s="2">
        <v>3.0060120240480999E-2</v>
      </c>
      <c r="E23" s="2">
        <v>3.3426546140339498E-2</v>
      </c>
      <c r="F23" s="2">
        <v>3.36996822033898E-2</v>
      </c>
      <c r="G23" s="2">
        <v>3.2312580274454099E-2</v>
      </c>
      <c r="H23" s="2">
        <v>3.00403225806452E-2</v>
      </c>
      <c r="I23" s="2">
        <v>3.13405319989465E-2</v>
      </c>
      <c r="J23" s="2">
        <v>3.3454121910185097E-2</v>
      </c>
      <c r="K23" s="2">
        <v>3.5917428261008501E-2</v>
      </c>
    </row>
    <row r="24" spans="1:12" x14ac:dyDescent="0.25">
      <c r="A24" s="8" t="s">
        <v>48</v>
      </c>
      <c r="B24" s="2">
        <v>4.7112764967771899E-2</v>
      </c>
      <c r="C24" s="2">
        <v>4.98863267294576E-2</v>
      </c>
      <c r="D24" s="2">
        <v>4.1696295817441303E-2</v>
      </c>
      <c r="E24" s="2">
        <v>3.1540612603238601E-2</v>
      </c>
      <c r="F24" s="2">
        <v>2.68140889830508E-2</v>
      </c>
      <c r="G24" s="2">
        <v>2.9676198201852199E-2</v>
      </c>
      <c r="H24" s="2">
        <v>3.1115591397849501E-2</v>
      </c>
      <c r="I24" s="2">
        <v>2.98261785620226E-2</v>
      </c>
      <c r="J24" s="2">
        <v>2.8795133945904001E-2</v>
      </c>
      <c r="K24" s="2">
        <v>2.60752859973158E-2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43</v>
      </c>
      <c r="B29" s="2">
        <v>-6.0189165950129001E-3</v>
      </c>
      <c r="C29" s="2">
        <v>-3.3737024221453298E-2</v>
      </c>
      <c r="D29" s="2">
        <v>-2.9841838257236601E-3</v>
      </c>
      <c r="E29" s="2">
        <v>8.97934750074828E-3</v>
      </c>
      <c r="F29" s="2">
        <v>-1.3645802432512601E-2</v>
      </c>
      <c r="G29" s="2">
        <v>9.0526315789473705E-2</v>
      </c>
      <c r="H29" s="2">
        <v>9.2388306674020995E-2</v>
      </c>
      <c r="I29" s="2">
        <v>5.5036606917445101E-2</v>
      </c>
      <c r="J29" s="2">
        <v>8.5187843981813796E-2</v>
      </c>
      <c r="K29" s="3">
        <v>0.36390977443609002</v>
      </c>
      <c r="L29" s="3">
        <v>0.299799369446833</v>
      </c>
    </row>
    <row r="30" spans="1:12" x14ac:dyDescent="0.25">
      <c r="A30" s="8" t="s">
        <v>44</v>
      </c>
      <c r="B30" s="2">
        <v>4.8309178743961402E-3</v>
      </c>
      <c r="C30" s="2">
        <v>1.44230769230769E-2</v>
      </c>
      <c r="D30" s="2">
        <v>-7.10900473933649E-3</v>
      </c>
      <c r="E30" s="2">
        <v>0.124105011933174</v>
      </c>
      <c r="F30" s="2">
        <v>4.67091295116773E-2</v>
      </c>
      <c r="G30" s="2">
        <v>6.2880324543610505E-2</v>
      </c>
      <c r="H30" s="2">
        <v>1.7175572519084002E-2</v>
      </c>
      <c r="I30" s="2">
        <v>0.10318949343339601</v>
      </c>
      <c r="J30" s="2">
        <v>0.19727891156462601</v>
      </c>
      <c r="K30" s="3">
        <v>0.42799188640973601</v>
      </c>
      <c r="L30" s="3">
        <v>0.70048309178743995</v>
      </c>
    </row>
    <row r="31" spans="1:12" x14ac:dyDescent="0.25">
      <c r="A31" s="8" t="s">
        <v>45</v>
      </c>
      <c r="B31" s="2">
        <v>2.2018348623853198E-2</v>
      </c>
      <c r="C31" s="2">
        <v>7.1813285457809697E-3</v>
      </c>
      <c r="D31" s="2">
        <v>0.11229946524064199</v>
      </c>
      <c r="E31" s="2">
        <v>-4.9679487179487197E-2</v>
      </c>
      <c r="F31" s="2">
        <v>-6.5767284991568295E-2</v>
      </c>
      <c r="G31" s="2">
        <v>8.4837545126353803E-2</v>
      </c>
      <c r="H31" s="2">
        <v>6.8219633943427602E-2</v>
      </c>
      <c r="I31" s="2">
        <v>5.4517133956386299E-2</v>
      </c>
      <c r="J31" s="2">
        <v>7.0901033973412103E-2</v>
      </c>
      <c r="K31" s="3">
        <v>0.308664259927798</v>
      </c>
      <c r="L31" s="3">
        <v>0.33027522935779802</v>
      </c>
    </row>
    <row r="32" spans="1:12" x14ac:dyDescent="0.25">
      <c r="A32" s="8" t="s">
        <v>46</v>
      </c>
      <c r="B32" s="2">
        <v>2.5366876310272499E-2</v>
      </c>
      <c r="C32" s="2">
        <v>2.4841545696176699E-2</v>
      </c>
      <c r="D32" s="2">
        <v>-3.0922693266832901E-3</v>
      </c>
      <c r="E32" s="2">
        <v>-2.3914348609165501E-2</v>
      </c>
      <c r="F32" s="2">
        <v>-2.5730394669400299E-2</v>
      </c>
      <c r="G32" s="2">
        <v>-2.9987373737373701E-2</v>
      </c>
      <c r="H32" s="2">
        <v>-1.04132769280833E-2</v>
      </c>
      <c r="I32" s="2">
        <v>-8.2209799408089392E-3</v>
      </c>
      <c r="J32" s="2">
        <v>-3.7024756852343098E-2</v>
      </c>
      <c r="K32" s="3">
        <v>-8.3228114478114498E-2</v>
      </c>
      <c r="L32" s="3">
        <v>-8.66876310272537E-2</v>
      </c>
    </row>
    <row r="33" spans="1:12" x14ac:dyDescent="0.25">
      <c r="A33" s="8" t="s">
        <v>47</v>
      </c>
      <c r="B33" s="2">
        <v>0.14772727272727301</v>
      </c>
      <c r="C33" s="2">
        <v>0.15099009900990101</v>
      </c>
      <c r="D33" s="2">
        <v>0.10537634408602201</v>
      </c>
      <c r="E33" s="2">
        <v>-9.7276264591439707E-3</v>
      </c>
      <c r="F33" s="2">
        <v>-6.0903732809430303E-2</v>
      </c>
      <c r="G33" s="2">
        <v>-6.4853556485355707E-2</v>
      </c>
      <c r="H33" s="2">
        <v>6.4876957494407195E-2</v>
      </c>
      <c r="I33" s="2">
        <v>8.6134453781512604E-2</v>
      </c>
      <c r="J33" s="2">
        <v>8.70406189555126E-2</v>
      </c>
      <c r="K33" s="3">
        <v>0.17573221757322199</v>
      </c>
      <c r="L33" s="3">
        <v>0.59659090909090895</v>
      </c>
    </row>
    <row r="34" spans="1:12" x14ac:dyDescent="0.25">
      <c r="A34" s="8" t="s">
        <v>48</v>
      </c>
      <c r="B34" s="2">
        <v>8.3215796897038105E-2</v>
      </c>
      <c r="C34" s="2">
        <v>-0.16015625</v>
      </c>
      <c r="D34" s="2">
        <v>-0.24806201550387599</v>
      </c>
      <c r="E34" s="2">
        <v>-0.164948453608247</v>
      </c>
      <c r="F34" s="2">
        <v>8.3950617283950604E-2</v>
      </c>
      <c r="G34" s="2">
        <v>5.46697038724374E-2</v>
      </c>
      <c r="H34" s="2">
        <v>-2.1598272138228899E-2</v>
      </c>
      <c r="I34" s="2">
        <v>-1.76600441501104E-2</v>
      </c>
      <c r="J34" s="2">
        <v>-8.3146067415730301E-2</v>
      </c>
      <c r="K34" s="3">
        <v>-7.0615034168564905E-2</v>
      </c>
      <c r="L34" s="3">
        <v>-0.42454160789844902</v>
      </c>
    </row>
    <row r="35" spans="1:12" x14ac:dyDescent="0.25">
      <c r="A35" s="11" t="s">
        <v>13</v>
      </c>
      <c r="B35" s="3">
        <v>2.2991560901056501E-2</v>
      </c>
      <c r="C35" s="3">
        <v>4.80675544007795E-3</v>
      </c>
      <c r="D35" s="3">
        <v>-5.9473786282241902E-3</v>
      </c>
      <c r="E35" s="3">
        <v>-1.7753788125121898E-2</v>
      </c>
      <c r="F35" s="3">
        <v>-2.0590572033898299E-2</v>
      </c>
      <c r="G35" s="3">
        <v>5.8811600081119502E-3</v>
      </c>
      <c r="H35" s="3">
        <v>2.0698924731182799E-2</v>
      </c>
      <c r="I35" s="3">
        <v>1.7513826705293702E-2</v>
      </c>
      <c r="J35" s="3">
        <v>1.2488676070920199E-2</v>
      </c>
      <c r="K35" s="3">
        <v>5.7730007435949401E-2</v>
      </c>
      <c r="L35" s="3">
        <v>3.9736859591999497E-2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38</v>
      </c>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153</v>
      </c>
    </row>
    <row r="2" spans="1:11" ht="15" x14ac:dyDescent="0.25">
      <c r="A2" s="12" t="s">
        <v>150</v>
      </c>
    </row>
    <row r="3" spans="1:11" ht="15" x14ac:dyDescent="0.25">
      <c r="A3" s="12" t="s">
        <v>55</v>
      </c>
    </row>
    <row r="4" spans="1:11" x14ac:dyDescent="0.25">
      <c r="A4" s="15"/>
    </row>
    <row r="5" spans="1:11" x14ac:dyDescent="0.25">
      <c r="A5" s="17" t="str">
        <f>HYPERLINK("#'Table of contents'!A39",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51</v>
      </c>
      <c r="B8" s="1">
        <v>14309</v>
      </c>
      <c r="C8" s="1">
        <v>14628</v>
      </c>
      <c r="D8" s="1">
        <v>14912</v>
      </c>
      <c r="E8" s="1">
        <v>14827</v>
      </c>
      <c r="F8" s="1">
        <v>14495</v>
      </c>
      <c r="G8" s="1">
        <v>14106</v>
      </c>
      <c r="H8" s="1">
        <v>14132</v>
      </c>
      <c r="I8" s="1">
        <v>14432</v>
      </c>
      <c r="J8" s="1">
        <v>14588</v>
      </c>
      <c r="K8" s="1">
        <v>14697</v>
      </c>
    </row>
    <row r="9" spans="1:11" x14ac:dyDescent="0.25">
      <c r="A9" s="16" t="s">
        <v>52</v>
      </c>
      <c r="B9" s="1">
        <v>293</v>
      </c>
      <c r="C9" s="1">
        <v>335</v>
      </c>
      <c r="D9" s="1">
        <v>278</v>
      </c>
      <c r="E9" s="1">
        <v>310</v>
      </c>
      <c r="F9" s="1">
        <v>342</v>
      </c>
      <c r="G9" s="1">
        <v>403</v>
      </c>
      <c r="H9" s="1">
        <v>474</v>
      </c>
      <c r="I9" s="1">
        <v>480</v>
      </c>
      <c r="J9" s="1">
        <v>493</v>
      </c>
      <c r="K9" s="1">
        <v>544</v>
      </c>
    </row>
    <row r="10" spans="1:11" x14ac:dyDescent="0.25">
      <c r="A10" s="16" t="s">
        <v>53</v>
      </c>
      <c r="B10" s="1">
        <v>447</v>
      </c>
      <c r="C10" s="1">
        <v>432</v>
      </c>
      <c r="D10" s="1">
        <v>279</v>
      </c>
      <c r="E10" s="1">
        <v>240</v>
      </c>
      <c r="F10" s="1">
        <v>267</v>
      </c>
      <c r="G10" s="1">
        <v>284</v>
      </c>
      <c r="H10" s="1">
        <v>274</v>
      </c>
      <c r="I10" s="1">
        <v>276</v>
      </c>
      <c r="J10" s="1">
        <v>373</v>
      </c>
      <c r="K10" s="1">
        <v>406</v>
      </c>
    </row>
    <row r="11" spans="1:11" x14ac:dyDescent="0.25">
      <c r="A11" s="10" t="s">
        <v>13</v>
      </c>
      <c r="B11" s="5">
        <v>15049</v>
      </c>
      <c r="C11" s="5">
        <v>15395</v>
      </c>
      <c r="D11" s="5">
        <v>15469</v>
      </c>
      <c r="E11" s="5">
        <v>15377</v>
      </c>
      <c r="F11" s="5">
        <v>15104</v>
      </c>
      <c r="G11" s="5">
        <v>14793</v>
      </c>
      <c r="H11" s="5">
        <v>14880</v>
      </c>
      <c r="I11" s="5">
        <v>15188</v>
      </c>
      <c r="J11" s="5">
        <v>15454</v>
      </c>
      <c r="K11" s="5">
        <v>15647</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51</v>
      </c>
      <c r="B16" s="2">
        <v>0.95082729749484995</v>
      </c>
      <c r="C16" s="2">
        <v>0.95017862942513798</v>
      </c>
      <c r="D16" s="2">
        <v>0.96399250113129498</v>
      </c>
      <c r="E16" s="2">
        <v>0.96423229498601803</v>
      </c>
      <c r="F16" s="2">
        <v>0.95967955508474601</v>
      </c>
      <c r="G16" s="2">
        <v>0.953559115798013</v>
      </c>
      <c r="H16" s="2">
        <v>0.94973118279569901</v>
      </c>
      <c r="I16" s="2">
        <v>0.95022386094285005</v>
      </c>
      <c r="J16" s="2">
        <v>0.94396272809628601</v>
      </c>
      <c r="K16" s="2">
        <v>0.93928548603566198</v>
      </c>
    </row>
    <row r="17" spans="1:12" x14ac:dyDescent="0.25">
      <c r="A17" s="8" t="s">
        <v>52</v>
      </c>
      <c r="B17" s="2">
        <v>1.9469732208120101E-2</v>
      </c>
      <c r="C17" s="2">
        <v>2.1760311789542099E-2</v>
      </c>
      <c r="D17" s="2">
        <v>1.7971426724416598E-2</v>
      </c>
      <c r="E17" s="2">
        <v>2.01599791896989E-2</v>
      </c>
      <c r="F17" s="2">
        <v>2.2643008474576301E-2</v>
      </c>
      <c r="G17" s="2">
        <v>2.7242614750219701E-2</v>
      </c>
      <c r="H17" s="2">
        <v>3.1854838709677397E-2</v>
      </c>
      <c r="I17" s="2">
        <v>3.1603897814063697E-2</v>
      </c>
      <c r="J17" s="2">
        <v>3.1901125922091399E-2</v>
      </c>
      <c r="K17" s="2">
        <v>3.4767047996420997E-2</v>
      </c>
    </row>
    <row r="18" spans="1:12" x14ac:dyDescent="0.25">
      <c r="A18" s="8" t="s">
        <v>53</v>
      </c>
      <c r="B18" s="2">
        <v>2.9702970297029702E-2</v>
      </c>
      <c r="C18" s="2">
        <v>2.8061058785319899E-2</v>
      </c>
      <c r="D18" s="2">
        <v>1.8036072144288599E-2</v>
      </c>
      <c r="E18" s="2">
        <v>1.5607725824283001E-2</v>
      </c>
      <c r="F18" s="2">
        <v>1.7677436440677999E-2</v>
      </c>
      <c r="G18" s="2">
        <v>1.91982694517677E-2</v>
      </c>
      <c r="H18" s="2">
        <v>1.8413978494623701E-2</v>
      </c>
      <c r="I18" s="2">
        <v>1.8172241243086602E-2</v>
      </c>
      <c r="J18" s="2">
        <v>2.4136145981622899E-2</v>
      </c>
      <c r="K18" s="2">
        <v>2.5947465967917201E-2</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51</v>
      </c>
      <c r="B23" s="2">
        <v>2.22936613320288E-2</v>
      </c>
      <c r="C23" s="2">
        <v>1.9414820891441101E-2</v>
      </c>
      <c r="D23" s="2">
        <v>-5.7001072961373397E-3</v>
      </c>
      <c r="E23" s="2">
        <v>-2.23915829230458E-2</v>
      </c>
      <c r="F23" s="2">
        <v>-2.6836840289755099E-2</v>
      </c>
      <c r="G23" s="2">
        <v>1.84318729618602E-3</v>
      </c>
      <c r="H23" s="2">
        <v>2.1228417775261799E-2</v>
      </c>
      <c r="I23" s="2">
        <v>1.08093126385809E-2</v>
      </c>
      <c r="J23" s="2">
        <v>7.4718947079791603E-3</v>
      </c>
      <c r="K23" s="3">
        <v>4.1897065078689899E-2</v>
      </c>
      <c r="L23" s="3">
        <v>2.7115801243972299E-2</v>
      </c>
    </row>
    <row r="24" spans="1:12" x14ac:dyDescent="0.25">
      <c r="A24" s="8" t="s">
        <v>52</v>
      </c>
      <c r="B24" s="2">
        <v>0.143344709897611</v>
      </c>
      <c r="C24" s="2">
        <v>-0.17014925373134299</v>
      </c>
      <c r="D24" s="2">
        <v>0.115107913669065</v>
      </c>
      <c r="E24" s="2">
        <v>0.103225806451613</v>
      </c>
      <c r="F24" s="2">
        <v>0.178362573099415</v>
      </c>
      <c r="G24" s="2">
        <v>0.17617866004962801</v>
      </c>
      <c r="H24" s="2">
        <v>1.26582278481013E-2</v>
      </c>
      <c r="I24" s="2">
        <v>2.70833333333333E-2</v>
      </c>
      <c r="J24" s="2">
        <v>0.10344827586206901</v>
      </c>
      <c r="K24" s="3">
        <v>0.349875930521092</v>
      </c>
      <c r="L24" s="3">
        <v>0.85665529010238906</v>
      </c>
    </row>
    <row r="25" spans="1:12" x14ac:dyDescent="0.25">
      <c r="A25" s="8" t="s">
        <v>53</v>
      </c>
      <c r="B25" s="2">
        <v>-3.35570469798658E-2</v>
      </c>
      <c r="C25" s="2">
        <v>-0.35416666666666702</v>
      </c>
      <c r="D25" s="2">
        <v>-0.13978494623655899</v>
      </c>
      <c r="E25" s="2">
        <v>0.1125</v>
      </c>
      <c r="F25" s="2">
        <v>6.3670411985018702E-2</v>
      </c>
      <c r="G25" s="2">
        <v>-3.5211267605633798E-2</v>
      </c>
      <c r="H25" s="2">
        <v>7.2992700729926996E-3</v>
      </c>
      <c r="I25" s="2">
        <v>0.35144927536231901</v>
      </c>
      <c r="J25" s="2">
        <v>8.8471849865951704E-2</v>
      </c>
      <c r="K25" s="3">
        <v>0.42957746478873199</v>
      </c>
      <c r="L25" s="3">
        <v>-9.1722595078299801E-2</v>
      </c>
    </row>
    <row r="26" spans="1:12" x14ac:dyDescent="0.25">
      <c r="A26" s="11" t="s">
        <v>13</v>
      </c>
      <c r="B26" s="3">
        <v>2.2991560901056501E-2</v>
      </c>
      <c r="C26" s="3">
        <v>4.80675544007795E-3</v>
      </c>
      <c r="D26" s="3">
        <v>-5.9473786282241902E-3</v>
      </c>
      <c r="E26" s="3">
        <v>-1.7753788125121898E-2</v>
      </c>
      <c r="F26" s="3">
        <v>-2.0590572033898299E-2</v>
      </c>
      <c r="G26" s="3">
        <v>5.8811600081119502E-3</v>
      </c>
      <c r="H26" s="3">
        <v>2.0698924731182799E-2</v>
      </c>
      <c r="I26" s="3">
        <v>1.7513826705293702E-2</v>
      </c>
      <c r="J26" s="3">
        <v>1.2488676070920199E-2</v>
      </c>
      <c r="K26" s="3">
        <v>5.7730007435949401E-2</v>
      </c>
      <c r="L26" s="3">
        <v>3.9736859591999497E-2</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41</v>
      </c>
    </row>
    <row r="2" spans="1:11" ht="15" x14ac:dyDescent="0.25">
      <c r="A2" s="12" t="s">
        <v>26</v>
      </c>
    </row>
    <row r="3" spans="1:11" ht="15" x14ac:dyDescent="0.25">
      <c r="A3" s="12" t="s">
        <v>42</v>
      </c>
    </row>
    <row r="4" spans="1:11" x14ac:dyDescent="0.25">
      <c r="A4" s="15"/>
    </row>
    <row r="5" spans="1:11" x14ac:dyDescent="0.25">
      <c r="A5" s="17" t="str">
        <f>HYPERLINK("#'Table of contents'!A4",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39</v>
      </c>
      <c r="B8" s="1">
        <v>25996</v>
      </c>
      <c r="C8" s="1">
        <v>25088</v>
      </c>
      <c r="D8" s="1">
        <v>25210</v>
      </c>
      <c r="E8" s="1">
        <v>25212</v>
      </c>
      <c r="F8" s="1">
        <v>25237</v>
      </c>
      <c r="G8" s="1">
        <v>25351</v>
      </c>
      <c r="H8" s="1">
        <v>26758</v>
      </c>
      <c r="I8" s="1">
        <v>27869</v>
      </c>
      <c r="J8" s="1">
        <v>28966</v>
      </c>
      <c r="K8" s="1">
        <v>30334</v>
      </c>
    </row>
    <row r="9" spans="1:11" x14ac:dyDescent="0.25">
      <c r="A9" s="16" t="s">
        <v>40</v>
      </c>
      <c r="B9" s="1">
        <v>33420</v>
      </c>
      <c r="C9" s="1">
        <v>33263</v>
      </c>
      <c r="D9" s="1">
        <v>33632</v>
      </c>
      <c r="E9" s="1">
        <v>34002</v>
      </c>
      <c r="F9" s="1">
        <v>34413</v>
      </c>
      <c r="G9" s="1">
        <v>34500</v>
      </c>
      <c r="H9" s="1">
        <v>35442</v>
      </c>
      <c r="I9" s="1">
        <v>36473</v>
      </c>
      <c r="J9" s="1">
        <v>37655</v>
      </c>
      <c r="K9" s="1">
        <v>39627</v>
      </c>
    </row>
    <row r="10" spans="1:11" x14ac:dyDescent="0.25">
      <c r="A10" s="10" t="s">
        <v>13</v>
      </c>
      <c r="B10" s="5">
        <v>59416</v>
      </c>
      <c r="C10" s="5">
        <v>58351</v>
      </c>
      <c r="D10" s="5">
        <v>58842</v>
      </c>
      <c r="E10" s="5">
        <v>59214</v>
      </c>
      <c r="F10" s="5">
        <v>59650</v>
      </c>
      <c r="G10" s="5">
        <v>59851</v>
      </c>
      <c r="H10" s="5">
        <v>62200</v>
      </c>
      <c r="I10" s="5">
        <v>64342</v>
      </c>
      <c r="J10" s="5">
        <v>66621</v>
      </c>
      <c r="K10" s="5">
        <v>69961</v>
      </c>
    </row>
    <row r="11" spans="1:11" x14ac:dyDescent="0.25">
      <c r="A11" s="15"/>
    </row>
    <row r="12" spans="1:11" x14ac:dyDescent="0.25">
      <c r="A12" s="15"/>
    </row>
    <row r="13" spans="1:11" x14ac:dyDescent="0.25">
      <c r="A13" s="15"/>
      <c r="B13" s="21" t="s">
        <v>29</v>
      </c>
      <c r="C13" s="22"/>
      <c r="D13" s="22"/>
      <c r="E13" s="22"/>
      <c r="F13" s="22"/>
      <c r="G13" s="22"/>
      <c r="H13" s="22"/>
      <c r="I13" s="22"/>
      <c r="J13" s="22"/>
      <c r="K13" s="22"/>
    </row>
    <row r="14" spans="1:11" x14ac:dyDescent="0.25">
      <c r="A14" s="9" t="s">
        <v>33</v>
      </c>
      <c r="B14" s="4" t="s">
        <v>0</v>
      </c>
      <c r="C14" s="4" t="s">
        <v>1</v>
      </c>
      <c r="D14" s="4" t="s">
        <v>2</v>
      </c>
      <c r="E14" s="4" t="s">
        <v>3</v>
      </c>
      <c r="F14" s="4" t="s">
        <v>4</v>
      </c>
      <c r="G14" s="4" t="s">
        <v>5</v>
      </c>
      <c r="H14" s="4" t="s">
        <v>6</v>
      </c>
      <c r="I14" s="4" t="s">
        <v>7</v>
      </c>
      <c r="J14" s="4" t="s">
        <v>8</v>
      </c>
      <c r="K14" s="4" t="s">
        <v>9</v>
      </c>
    </row>
    <row r="15" spans="1:11" x14ac:dyDescent="0.25">
      <c r="A15" s="8" t="s">
        <v>39</v>
      </c>
      <c r="B15" s="2">
        <v>0.43752524572505702</v>
      </c>
      <c r="C15" s="2">
        <v>0.42994978663604699</v>
      </c>
      <c r="D15" s="2">
        <v>0.42843547126202403</v>
      </c>
      <c r="E15" s="2">
        <v>0.425777687708988</v>
      </c>
      <c r="F15" s="2">
        <v>0.42308466051969801</v>
      </c>
      <c r="G15" s="2">
        <v>0.42356852851247301</v>
      </c>
      <c r="H15" s="2">
        <v>0.43019292604501602</v>
      </c>
      <c r="I15" s="2">
        <v>0.43313854092194798</v>
      </c>
      <c r="J15" s="2">
        <v>0.43478782966331903</v>
      </c>
      <c r="K15" s="2">
        <v>0.43358442560855298</v>
      </c>
    </row>
    <row r="16" spans="1:11" x14ac:dyDescent="0.25">
      <c r="A16" s="8" t="s">
        <v>40</v>
      </c>
      <c r="B16" s="2">
        <v>0.56247475427494298</v>
      </c>
      <c r="C16" s="2">
        <v>0.57005021336395301</v>
      </c>
      <c r="D16" s="2">
        <v>0.57156452873797603</v>
      </c>
      <c r="E16" s="2">
        <v>0.57422231229101195</v>
      </c>
      <c r="F16" s="2">
        <v>0.57691533948030205</v>
      </c>
      <c r="G16" s="2">
        <v>0.57643147148752705</v>
      </c>
      <c r="H16" s="2">
        <v>0.56980707395498398</v>
      </c>
      <c r="I16" s="2">
        <v>0.56686145907805197</v>
      </c>
      <c r="J16" s="2">
        <v>0.56521217033668103</v>
      </c>
      <c r="K16" s="2">
        <v>0.56641557439144696</v>
      </c>
    </row>
    <row r="17" spans="1:12" x14ac:dyDescent="0.25">
      <c r="A17" s="15"/>
    </row>
    <row r="18" spans="1:12" x14ac:dyDescent="0.25">
      <c r="A18" s="15"/>
    </row>
    <row r="19" spans="1:12" x14ac:dyDescent="0.25">
      <c r="A19" s="15"/>
      <c r="B19" s="21" t="s">
        <v>30</v>
      </c>
      <c r="C19" s="21"/>
      <c r="D19" s="21"/>
      <c r="E19" s="21"/>
      <c r="F19" s="21"/>
      <c r="G19" s="21"/>
      <c r="H19" s="21"/>
      <c r="I19" s="21"/>
      <c r="J19" s="21"/>
      <c r="K19" s="6" t="s">
        <v>31</v>
      </c>
      <c r="L19" s="6" t="s">
        <v>32</v>
      </c>
    </row>
    <row r="20" spans="1:12" x14ac:dyDescent="0.25">
      <c r="A20" s="9" t="s">
        <v>33</v>
      </c>
      <c r="B20" s="4" t="s">
        <v>14</v>
      </c>
      <c r="C20" s="4" t="s">
        <v>15</v>
      </c>
      <c r="D20" s="4" t="s">
        <v>16</v>
      </c>
      <c r="E20" s="4" t="s">
        <v>17</v>
      </c>
      <c r="F20" s="4" t="s">
        <v>18</v>
      </c>
      <c r="G20" s="4" t="s">
        <v>19</v>
      </c>
      <c r="H20" s="4" t="s">
        <v>20</v>
      </c>
      <c r="I20" s="4" t="s">
        <v>21</v>
      </c>
      <c r="J20" s="4" t="s">
        <v>22</v>
      </c>
      <c r="K20" s="4" t="s">
        <v>23</v>
      </c>
      <c r="L20" s="4" t="s">
        <v>24</v>
      </c>
    </row>
    <row r="21" spans="1:12" x14ac:dyDescent="0.25">
      <c r="A21" s="8" t="s">
        <v>39</v>
      </c>
      <c r="B21" s="2">
        <v>-3.4928450530850898E-2</v>
      </c>
      <c r="C21" s="2">
        <v>4.8628826530612203E-3</v>
      </c>
      <c r="D21" s="2">
        <v>7.9333597778659303E-5</v>
      </c>
      <c r="E21" s="2">
        <v>9.91591305727431E-4</v>
      </c>
      <c r="F21" s="2">
        <v>4.5171771605182903E-3</v>
      </c>
      <c r="G21" s="2">
        <v>5.5500769200426001E-2</v>
      </c>
      <c r="H21" s="2">
        <v>4.1520292996486997E-2</v>
      </c>
      <c r="I21" s="2">
        <v>3.9362732785532303E-2</v>
      </c>
      <c r="J21" s="2">
        <v>4.7227784298833099E-2</v>
      </c>
      <c r="K21" s="3">
        <v>0.19656029347954701</v>
      </c>
      <c r="L21" s="3">
        <v>0.166871826434836</v>
      </c>
    </row>
    <row r="22" spans="1:12" x14ac:dyDescent="0.25">
      <c r="A22" s="8" t="s">
        <v>40</v>
      </c>
      <c r="B22" s="2">
        <v>-4.6977857570317198E-3</v>
      </c>
      <c r="C22" s="2">
        <v>1.10934070889577E-2</v>
      </c>
      <c r="D22" s="2">
        <v>1.1001427212178901E-2</v>
      </c>
      <c r="E22" s="2">
        <v>1.2087524263278601E-2</v>
      </c>
      <c r="F22" s="2">
        <v>2.5281143753814002E-3</v>
      </c>
      <c r="G22" s="2">
        <v>2.7304347826087001E-2</v>
      </c>
      <c r="H22" s="2">
        <v>2.9089780486428501E-2</v>
      </c>
      <c r="I22" s="2">
        <v>3.2407534340471E-2</v>
      </c>
      <c r="J22" s="2">
        <v>5.2370203160270898E-2</v>
      </c>
      <c r="K22" s="3">
        <v>0.14860869565217399</v>
      </c>
      <c r="L22" s="3">
        <v>0.18572710951526</v>
      </c>
    </row>
    <row r="23" spans="1:12" x14ac:dyDescent="0.25">
      <c r="A23" s="11" t="s">
        <v>13</v>
      </c>
      <c r="B23" s="3">
        <v>-1.79244647906288E-2</v>
      </c>
      <c r="C23" s="3">
        <v>8.4145944371133308E-3</v>
      </c>
      <c r="D23" s="3">
        <v>6.3220148873253798E-3</v>
      </c>
      <c r="E23" s="3">
        <v>7.3631235856385299E-3</v>
      </c>
      <c r="F23" s="3">
        <v>3.3696563285834E-3</v>
      </c>
      <c r="G23" s="3">
        <v>3.9247464536933403E-2</v>
      </c>
      <c r="H23" s="3">
        <v>3.4437299035369802E-2</v>
      </c>
      <c r="I23" s="3">
        <v>3.5420098846787498E-2</v>
      </c>
      <c r="J23" s="3">
        <v>5.0134342024286599E-2</v>
      </c>
      <c r="K23" s="3">
        <v>0.168919483383736</v>
      </c>
      <c r="L23" s="3">
        <v>0.177477447152282</v>
      </c>
    </row>
    <row r="24" spans="1:12" x14ac:dyDescent="0.25">
      <c r="A24" s="15"/>
    </row>
    <row r="25" spans="1:12" x14ac:dyDescent="0.25">
      <c r="A25" s="13" t="s">
        <v>34</v>
      </c>
    </row>
    <row r="26" spans="1:12" x14ac:dyDescent="0.25">
      <c r="A26" s="14" t="s">
        <v>35</v>
      </c>
    </row>
    <row r="27" spans="1:12" x14ac:dyDescent="0.25">
      <c r="A27" s="14" t="s">
        <v>36</v>
      </c>
    </row>
    <row r="28" spans="1:12" x14ac:dyDescent="0.25">
      <c r="A28" s="14" t="s">
        <v>37</v>
      </c>
    </row>
    <row r="29" spans="1:12" x14ac:dyDescent="0.25">
      <c r="A29" s="14" t="s">
        <v>38</v>
      </c>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154</v>
      </c>
    </row>
    <row r="2" spans="1:11" ht="15" x14ac:dyDescent="0.25">
      <c r="A2" s="12" t="s">
        <v>150</v>
      </c>
    </row>
    <row r="3" spans="1:11" ht="15" x14ac:dyDescent="0.25">
      <c r="A3" s="12" t="s">
        <v>42</v>
      </c>
    </row>
    <row r="4" spans="1:11" ht="15" x14ac:dyDescent="0.25">
      <c r="A4" s="12" t="s">
        <v>27</v>
      </c>
    </row>
    <row r="5" spans="1:11" x14ac:dyDescent="0.25">
      <c r="A5" s="17" t="str">
        <f>HYPERLINK("#'Table of contents'!A40",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56</v>
      </c>
      <c r="B8" s="1">
        <v>5391</v>
      </c>
      <c r="C8" s="1">
        <v>5870</v>
      </c>
      <c r="D8" s="1">
        <v>6059</v>
      </c>
      <c r="E8" s="1">
        <v>6022</v>
      </c>
      <c r="F8" s="1">
        <v>5871</v>
      </c>
      <c r="G8" s="1">
        <v>5810</v>
      </c>
      <c r="H8" s="1">
        <v>6036</v>
      </c>
      <c r="I8" s="1">
        <v>6221</v>
      </c>
      <c r="J8" s="1">
        <v>6110</v>
      </c>
      <c r="K8" s="1">
        <v>5998</v>
      </c>
    </row>
    <row r="9" spans="1:11" x14ac:dyDescent="0.25">
      <c r="A9" s="16" t="s">
        <v>57</v>
      </c>
      <c r="B9" s="1">
        <v>672</v>
      </c>
      <c r="C9" s="1">
        <v>612</v>
      </c>
      <c r="D9" s="1">
        <v>599</v>
      </c>
      <c r="E9" s="1">
        <v>642</v>
      </c>
      <c r="F9" s="1">
        <v>676</v>
      </c>
      <c r="G9" s="1">
        <v>667</v>
      </c>
      <c r="H9" s="1">
        <v>611</v>
      </c>
      <c r="I9" s="1">
        <v>589</v>
      </c>
      <c r="J9" s="1">
        <v>627</v>
      </c>
      <c r="K9" s="1">
        <v>635</v>
      </c>
    </row>
    <row r="10" spans="1:11" x14ac:dyDescent="0.25">
      <c r="A10" s="16" t="s">
        <v>58</v>
      </c>
      <c r="B10" s="1">
        <v>89</v>
      </c>
      <c r="C10" s="1">
        <v>67</v>
      </c>
      <c r="D10" s="1">
        <v>71</v>
      </c>
      <c r="E10" s="1">
        <v>64</v>
      </c>
      <c r="F10" s="1">
        <v>63</v>
      </c>
      <c r="G10" s="1">
        <v>54</v>
      </c>
      <c r="H10" s="1">
        <v>56</v>
      </c>
      <c r="I10" s="1">
        <v>49</v>
      </c>
      <c r="J10" s="1">
        <v>51</v>
      </c>
      <c r="K10" s="1">
        <v>46</v>
      </c>
    </row>
    <row r="11" spans="1:11" x14ac:dyDescent="0.25">
      <c r="A11" s="16" t="s">
        <v>59</v>
      </c>
      <c r="B11" s="1">
        <v>7944</v>
      </c>
      <c r="C11" s="1">
        <v>7967</v>
      </c>
      <c r="D11" s="1">
        <v>7892</v>
      </c>
      <c r="E11" s="1">
        <v>7794</v>
      </c>
      <c r="F11" s="1">
        <v>7658</v>
      </c>
      <c r="G11" s="1">
        <v>7428</v>
      </c>
      <c r="H11" s="1">
        <v>7409</v>
      </c>
      <c r="I11" s="1">
        <v>7614</v>
      </c>
      <c r="J11" s="1">
        <v>7907</v>
      </c>
      <c r="K11" s="1">
        <v>8098</v>
      </c>
    </row>
    <row r="12" spans="1:11" x14ac:dyDescent="0.25">
      <c r="A12" s="16" t="s">
        <v>60</v>
      </c>
      <c r="B12" s="1">
        <v>839</v>
      </c>
      <c r="C12" s="1">
        <v>785</v>
      </c>
      <c r="D12" s="1">
        <v>767</v>
      </c>
      <c r="E12" s="1">
        <v>769</v>
      </c>
      <c r="F12" s="1">
        <v>762</v>
      </c>
      <c r="G12" s="1">
        <v>757</v>
      </c>
      <c r="H12" s="1">
        <v>686</v>
      </c>
      <c r="I12" s="1">
        <v>645</v>
      </c>
      <c r="J12" s="1">
        <v>695</v>
      </c>
      <c r="K12" s="1">
        <v>794</v>
      </c>
    </row>
    <row r="13" spans="1:11" x14ac:dyDescent="0.25">
      <c r="A13" s="16" t="s">
        <v>61</v>
      </c>
      <c r="B13" s="1">
        <v>114</v>
      </c>
      <c r="C13" s="1">
        <v>94</v>
      </c>
      <c r="D13" s="1">
        <v>81</v>
      </c>
      <c r="E13" s="1">
        <v>86</v>
      </c>
      <c r="F13" s="1">
        <v>74</v>
      </c>
      <c r="G13" s="1">
        <v>77</v>
      </c>
      <c r="H13" s="1">
        <v>82</v>
      </c>
      <c r="I13" s="1">
        <v>70</v>
      </c>
      <c r="J13" s="1">
        <v>64</v>
      </c>
      <c r="K13" s="1">
        <v>76</v>
      </c>
    </row>
    <row r="14" spans="1:11" x14ac:dyDescent="0.25">
      <c r="A14" s="10" t="s">
        <v>13</v>
      </c>
      <c r="B14" s="5">
        <v>15049</v>
      </c>
      <c r="C14" s="5">
        <v>15395</v>
      </c>
      <c r="D14" s="5">
        <v>15469</v>
      </c>
      <c r="E14" s="5">
        <v>15377</v>
      </c>
      <c r="F14" s="5">
        <v>15104</v>
      </c>
      <c r="G14" s="5">
        <v>14793</v>
      </c>
      <c r="H14" s="5">
        <v>14880</v>
      </c>
      <c r="I14" s="5">
        <v>15188</v>
      </c>
      <c r="J14" s="5">
        <v>15454</v>
      </c>
      <c r="K14" s="5">
        <v>15647</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56</v>
      </c>
      <c r="B19" s="2">
        <v>0.87630039011703498</v>
      </c>
      <c r="C19" s="2">
        <v>0.896320048862422</v>
      </c>
      <c r="D19" s="2">
        <v>0.90043097042651199</v>
      </c>
      <c r="E19" s="2">
        <v>0.89506539833531495</v>
      </c>
      <c r="F19" s="2">
        <v>0.88819969742813898</v>
      </c>
      <c r="G19" s="2">
        <v>0.88960342979635598</v>
      </c>
      <c r="H19" s="2">
        <v>0.90049231687304199</v>
      </c>
      <c r="I19" s="2">
        <v>0.90698352529523296</v>
      </c>
      <c r="J19" s="2">
        <v>0.90011785503830299</v>
      </c>
      <c r="K19" s="2">
        <v>0.89803862853720595</v>
      </c>
    </row>
    <row r="20" spans="1:12" x14ac:dyDescent="0.25">
      <c r="A20" s="8" t="s">
        <v>57</v>
      </c>
      <c r="B20" s="2">
        <v>0.109232769830949</v>
      </c>
      <c r="C20" s="2">
        <v>9.3449381584974803E-2</v>
      </c>
      <c r="D20" s="2">
        <v>8.9017684648536197E-2</v>
      </c>
      <c r="E20" s="2">
        <v>9.5422116527942899E-2</v>
      </c>
      <c r="F20" s="2">
        <v>0.102269288956127</v>
      </c>
      <c r="G20" s="2">
        <v>0.102128311131527</v>
      </c>
      <c r="H20" s="2">
        <v>9.1153214978367897E-2</v>
      </c>
      <c r="I20" s="2">
        <v>8.5872576177285304E-2</v>
      </c>
      <c r="J20" s="2">
        <v>9.2368886269887998E-2</v>
      </c>
      <c r="K20" s="2">
        <v>9.5074112891151405E-2</v>
      </c>
    </row>
    <row r="21" spans="1:12" x14ac:dyDescent="0.25">
      <c r="A21" s="8" t="s">
        <v>58</v>
      </c>
      <c r="B21" s="2">
        <v>1.44668400520156E-2</v>
      </c>
      <c r="C21" s="2">
        <v>1.02305695526035E-2</v>
      </c>
      <c r="D21" s="2">
        <v>1.0551344924951699E-2</v>
      </c>
      <c r="E21" s="2">
        <v>9.5124851367419695E-3</v>
      </c>
      <c r="F21" s="2">
        <v>9.5310136157337397E-3</v>
      </c>
      <c r="G21" s="2">
        <v>8.2682590721175897E-3</v>
      </c>
      <c r="H21" s="2">
        <v>8.3544681485901804E-3</v>
      </c>
      <c r="I21" s="2">
        <v>7.1438985274821397E-3</v>
      </c>
      <c r="J21" s="2">
        <v>7.5132586918090702E-3</v>
      </c>
      <c r="K21" s="2">
        <v>6.8872585716424602E-3</v>
      </c>
    </row>
    <row r="22" spans="1:12" x14ac:dyDescent="0.25">
      <c r="A22" s="8" t="s">
        <v>59</v>
      </c>
      <c r="B22" s="2">
        <v>0.89288524221647703</v>
      </c>
      <c r="C22" s="2">
        <v>0.90063305448790398</v>
      </c>
      <c r="D22" s="2">
        <v>0.90297482837528598</v>
      </c>
      <c r="E22" s="2">
        <v>0.90114464099895897</v>
      </c>
      <c r="F22" s="2">
        <v>0.90157758417706602</v>
      </c>
      <c r="G22" s="2">
        <v>0.899055918663762</v>
      </c>
      <c r="H22" s="2">
        <v>0.90607802372508295</v>
      </c>
      <c r="I22" s="2">
        <v>0.91415536078760995</v>
      </c>
      <c r="J22" s="2">
        <v>0.91241633971844005</v>
      </c>
      <c r="K22" s="2">
        <v>0.90298840321141804</v>
      </c>
    </row>
    <row r="23" spans="1:12" x14ac:dyDescent="0.25">
      <c r="A23" s="8" t="s">
        <v>60</v>
      </c>
      <c r="B23" s="2">
        <v>9.4301449926941699E-2</v>
      </c>
      <c r="C23" s="2">
        <v>8.8740673750847807E-2</v>
      </c>
      <c r="D23" s="2">
        <v>8.7757437070938193E-2</v>
      </c>
      <c r="E23" s="2">
        <v>8.8912012949473901E-2</v>
      </c>
      <c r="F23" s="2">
        <v>8.9710383800329599E-2</v>
      </c>
      <c r="G23" s="2">
        <v>9.1624304042604701E-2</v>
      </c>
      <c r="H23" s="2">
        <v>8.3893848599730994E-2</v>
      </c>
      <c r="I23" s="2">
        <v>7.7440268939848705E-2</v>
      </c>
      <c r="J23" s="2">
        <v>8.0198476805908206E-2</v>
      </c>
      <c r="K23" s="2">
        <v>8.8537020517395204E-2</v>
      </c>
    </row>
    <row r="24" spans="1:12" x14ac:dyDescent="0.25">
      <c r="A24" s="8" t="s">
        <v>61</v>
      </c>
      <c r="B24" s="2">
        <v>1.2813307856580899E-2</v>
      </c>
      <c r="C24" s="2">
        <v>1.0626271761248E-2</v>
      </c>
      <c r="D24" s="2">
        <v>9.2677345537757402E-3</v>
      </c>
      <c r="E24" s="2">
        <v>9.9433460515666594E-3</v>
      </c>
      <c r="F24" s="2">
        <v>8.7120320226041909E-3</v>
      </c>
      <c r="G24" s="2">
        <v>9.3197772936335008E-3</v>
      </c>
      <c r="H24" s="2">
        <v>1.00281276751865E-2</v>
      </c>
      <c r="I24" s="2">
        <v>8.4043702725417196E-3</v>
      </c>
      <c r="J24" s="2">
        <v>7.3851834756519701E-3</v>
      </c>
      <c r="K24" s="2">
        <v>8.4745762711864406E-3</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56</v>
      </c>
      <c r="B29" s="2">
        <v>8.88517900204044E-2</v>
      </c>
      <c r="C29" s="2">
        <v>3.2197614991482097E-2</v>
      </c>
      <c r="D29" s="2">
        <v>-6.1066182538372701E-3</v>
      </c>
      <c r="E29" s="2">
        <v>-2.5074726004649599E-2</v>
      </c>
      <c r="F29" s="2">
        <v>-1.03900528019077E-2</v>
      </c>
      <c r="G29" s="2">
        <v>3.8898450946643702E-2</v>
      </c>
      <c r="H29" s="2">
        <v>3.0649436713054999E-2</v>
      </c>
      <c r="I29" s="2">
        <v>-1.7842790548143399E-2</v>
      </c>
      <c r="J29" s="2">
        <v>-1.8330605564648099E-2</v>
      </c>
      <c r="K29" s="3">
        <v>3.2358003442340799E-2</v>
      </c>
      <c r="L29" s="3">
        <v>0.112595065850492</v>
      </c>
    </row>
    <row r="30" spans="1:12" x14ac:dyDescent="0.25">
      <c r="A30" s="8" t="s">
        <v>57</v>
      </c>
      <c r="B30" s="2">
        <v>-8.9285714285714302E-2</v>
      </c>
      <c r="C30" s="2">
        <v>-2.1241830065359499E-2</v>
      </c>
      <c r="D30" s="2">
        <v>7.1786310517529206E-2</v>
      </c>
      <c r="E30" s="2">
        <v>5.2959501557632398E-2</v>
      </c>
      <c r="F30" s="2">
        <v>-1.3313609467455601E-2</v>
      </c>
      <c r="G30" s="2">
        <v>-8.3958020989505194E-2</v>
      </c>
      <c r="H30" s="2">
        <v>-3.6006546644844498E-2</v>
      </c>
      <c r="I30" s="2">
        <v>6.4516129032258104E-2</v>
      </c>
      <c r="J30" s="2">
        <v>1.27591706539075E-2</v>
      </c>
      <c r="K30" s="3">
        <v>-4.7976011994002997E-2</v>
      </c>
      <c r="L30" s="3">
        <v>-5.5059523809523801E-2</v>
      </c>
    </row>
    <row r="31" spans="1:12" x14ac:dyDescent="0.25">
      <c r="A31" s="8" t="s">
        <v>58</v>
      </c>
      <c r="B31" s="2">
        <v>-0.24719101123595499</v>
      </c>
      <c r="C31" s="2">
        <v>5.9701492537313397E-2</v>
      </c>
      <c r="D31" s="2">
        <v>-9.85915492957746E-2</v>
      </c>
      <c r="E31" s="2">
        <v>-1.5625E-2</v>
      </c>
      <c r="F31" s="2">
        <v>-0.14285714285714299</v>
      </c>
      <c r="G31" s="2">
        <v>3.7037037037037E-2</v>
      </c>
      <c r="H31" s="2">
        <v>-0.125</v>
      </c>
      <c r="I31" s="2">
        <v>4.08163265306122E-2</v>
      </c>
      <c r="J31" s="2">
        <v>-9.8039215686274495E-2</v>
      </c>
      <c r="K31" s="3">
        <v>-0.148148148148148</v>
      </c>
      <c r="L31" s="3">
        <v>-0.48314606741573002</v>
      </c>
    </row>
    <row r="32" spans="1:12" x14ac:dyDescent="0.25">
      <c r="A32" s="8" t="s">
        <v>59</v>
      </c>
      <c r="B32" s="2">
        <v>2.89526686807654E-3</v>
      </c>
      <c r="C32" s="2">
        <v>-9.4138320572361E-3</v>
      </c>
      <c r="D32" s="2">
        <v>-1.24176381145464E-2</v>
      </c>
      <c r="E32" s="2">
        <v>-1.7449319989735701E-2</v>
      </c>
      <c r="F32" s="2">
        <v>-3.0033951423348099E-2</v>
      </c>
      <c r="G32" s="2">
        <v>-2.55788906838988E-3</v>
      </c>
      <c r="H32" s="2">
        <v>2.7669051154001902E-2</v>
      </c>
      <c r="I32" s="2">
        <v>3.8481744155502998E-2</v>
      </c>
      <c r="J32" s="2">
        <v>2.4155811306437298E-2</v>
      </c>
      <c r="K32" s="3">
        <v>9.0199246095853503E-2</v>
      </c>
      <c r="L32" s="3">
        <v>1.9385699899295099E-2</v>
      </c>
    </row>
    <row r="33" spans="1:12" x14ac:dyDescent="0.25">
      <c r="A33" s="8" t="s">
        <v>60</v>
      </c>
      <c r="B33" s="2">
        <v>-6.4362336114421895E-2</v>
      </c>
      <c r="C33" s="2">
        <v>-2.29299363057325E-2</v>
      </c>
      <c r="D33" s="2">
        <v>2.60756192959583E-3</v>
      </c>
      <c r="E33" s="2">
        <v>-9.10273081924577E-3</v>
      </c>
      <c r="F33" s="2">
        <v>-6.5616797900262501E-3</v>
      </c>
      <c r="G33" s="2">
        <v>-9.3791281373844099E-2</v>
      </c>
      <c r="H33" s="2">
        <v>-5.9766763848396499E-2</v>
      </c>
      <c r="I33" s="2">
        <v>7.7519379844961198E-2</v>
      </c>
      <c r="J33" s="2">
        <v>0.14244604316546799</v>
      </c>
      <c r="K33" s="3">
        <v>4.8877146631439897E-2</v>
      </c>
      <c r="L33" s="3">
        <v>-5.3635280095351602E-2</v>
      </c>
    </row>
    <row r="34" spans="1:12" x14ac:dyDescent="0.25">
      <c r="A34" s="8" t="s">
        <v>61</v>
      </c>
      <c r="B34" s="2">
        <v>-0.175438596491228</v>
      </c>
      <c r="C34" s="2">
        <v>-0.13829787234042601</v>
      </c>
      <c r="D34" s="2">
        <v>6.1728395061728399E-2</v>
      </c>
      <c r="E34" s="2">
        <v>-0.13953488372093001</v>
      </c>
      <c r="F34" s="2">
        <v>4.0540540540540501E-2</v>
      </c>
      <c r="G34" s="2">
        <v>6.4935064935064901E-2</v>
      </c>
      <c r="H34" s="2">
        <v>-0.146341463414634</v>
      </c>
      <c r="I34" s="2">
        <v>-8.5714285714285701E-2</v>
      </c>
      <c r="J34" s="2">
        <v>0.1875</v>
      </c>
      <c r="K34" s="3">
        <v>-1.2987012987013E-2</v>
      </c>
      <c r="L34" s="3">
        <v>-0.33333333333333298</v>
      </c>
    </row>
    <row r="35" spans="1:12" x14ac:dyDescent="0.25">
      <c r="A35" s="11" t="s">
        <v>13</v>
      </c>
      <c r="B35" s="3">
        <v>2.2991560901056501E-2</v>
      </c>
      <c r="C35" s="3">
        <v>4.80675544007795E-3</v>
      </c>
      <c r="D35" s="3">
        <v>-5.9473786282241902E-3</v>
      </c>
      <c r="E35" s="3">
        <v>-1.7753788125121898E-2</v>
      </c>
      <c r="F35" s="3">
        <v>-2.0590572033898299E-2</v>
      </c>
      <c r="G35" s="3">
        <v>5.8811600081119502E-3</v>
      </c>
      <c r="H35" s="3">
        <v>2.0698924731182799E-2</v>
      </c>
      <c r="I35" s="3">
        <v>1.7513826705293702E-2</v>
      </c>
      <c r="J35" s="3">
        <v>1.2488676070920199E-2</v>
      </c>
      <c r="K35" s="3">
        <v>5.7730007435949401E-2</v>
      </c>
      <c r="L35" s="3">
        <v>3.9736859591999497E-2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63</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155</v>
      </c>
    </row>
    <row r="2" spans="1:11" ht="15" x14ac:dyDescent="0.25">
      <c r="A2" s="12" t="s">
        <v>150</v>
      </c>
    </row>
    <row r="3" spans="1:11" ht="15" x14ac:dyDescent="0.25">
      <c r="A3" s="12" t="s">
        <v>42</v>
      </c>
    </row>
    <row r="4" spans="1:11" ht="15" x14ac:dyDescent="0.25">
      <c r="A4" s="12" t="s">
        <v>55</v>
      </c>
    </row>
    <row r="5" spans="1:11" x14ac:dyDescent="0.25">
      <c r="A5" s="17" t="str">
        <f>HYPERLINK("#'Table of contents'!A41",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64</v>
      </c>
      <c r="B8" s="1">
        <v>5841</v>
      </c>
      <c r="C8" s="1">
        <v>6212</v>
      </c>
      <c r="D8" s="1">
        <v>6484</v>
      </c>
      <c r="E8" s="1">
        <v>6483</v>
      </c>
      <c r="F8" s="1">
        <v>6344</v>
      </c>
      <c r="G8" s="1">
        <v>6254</v>
      </c>
      <c r="H8" s="1">
        <v>6382</v>
      </c>
      <c r="I8" s="1">
        <v>6505</v>
      </c>
      <c r="J8" s="1">
        <v>6396</v>
      </c>
      <c r="K8" s="1">
        <v>6291</v>
      </c>
    </row>
    <row r="9" spans="1:11" x14ac:dyDescent="0.25">
      <c r="A9" s="16" t="s">
        <v>65</v>
      </c>
      <c r="B9" s="1">
        <v>153</v>
      </c>
      <c r="C9" s="1">
        <v>180</v>
      </c>
      <c r="D9" s="1">
        <v>150</v>
      </c>
      <c r="E9" s="1">
        <v>152</v>
      </c>
      <c r="F9" s="1">
        <v>162</v>
      </c>
      <c r="G9" s="1">
        <v>172</v>
      </c>
      <c r="H9" s="1">
        <v>222</v>
      </c>
      <c r="I9" s="1">
        <v>246</v>
      </c>
      <c r="J9" s="1">
        <v>238</v>
      </c>
      <c r="K9" s="1">
        <v>241</v>
      </c>
    </row>
    <row r="10" spans="1:11" x14ac:dyDescent="0.25">
      <c r="A10" s="16" t="s">
        <v>66</v>
      </c>
      <c r="B10" s="1">
        <v>158</v>
      </c>
      <c r="C10" s="1">
        <v>157</v>
      </c>
      <c r="D10" s="1">
        <v>95</v>
      </c>
      <c r="E10" s="1">
        <v>93</v>
      </c>
      <c r="F10" s="1">
        <v>104</v>
      </c>
      <c r="G10" s="1">
        <v>105</v>
      </c>
      <c r="H10" s="1">
        <v>99</v>
      </c>
      <c r="I10" s="1">
        <v>108</v>
      </c>
      <c r="J10" s="1">
        <v>154</v>
      </c>
      <c r="K10" s="1">
        <v>147</v>
      </c>
    </row>
    <row r="11" spans="1:11" x14ac:dyDescent="0.25">
      <c r="A11" s="16" t="s">
        <v>67</v>
      </c>
      <c r="B11" s="1">
        <v>8468</v>
      </c>
      <c r="C11" s="1">
        <v>8416</v>
      </c>
      <c r="D11" s="1">
        <v>8428</v>
      </c>
      <c r="E11" s="1">
        <v>8344</v>
      </c>
      <c r="F11" s="1">
        <v>8151</v>
      </c>
      <c r="G11" s="1">
        <v>7852</v>
      </c>
      <c r="H11" s="1">
        <v>7750</v>
      </c>
      <c r="I11" s="1">
        <v>7927</v>
      </c>
      <c r="J11" s="1">
        <v>8192</v>
      </c>
      <c r="K11" s="1">
        <v>8406</v>
      </c>
    </row>
    <row r="12" spans="1:11" x14ac:dyDescent="0.25">
      <c r="A12" s="16" t="s">
        <v>68</v>
      </c>
      <c r="B12" s="1">
        <v>140</v>
      </c>
      <c r="C12" s="1">
        <v>155</v>
      </c>
      <c r="D12" s="1">
        <v>128</v>
      </c>
      <c r="E12" s="1">
        <v>158</v>
      </c>
      <c r="F12" s="1">
        <v>180</v>
      </c>
      <c r="G12" s="1">
        <v>231</v>
      </c>
      <c r="H12" s="1">
        <v>252</v>
      </c>
      <c r="I12" s="1">
        <v>234</v>
      </c>
      <c r="J12" s="1">
        <v>255</v>
      </c>
      <c r="K12" s="1">
        <v>303</v>
      </c>
    </row>
    <row r="13" spans="1:11" x14ac:dyDescent="0.25">
      <c r="A13" s="16" t="s">
        <v>69</v>
      </c>
      <c r="B13" s="1">
        <v>289</v>
      </c>
      <c r="C13" s="1">
        <v>275</v>
      </c>
      <c r="D13" s="1">
        <v>184</v>
      </c>
      <c r="E13" s="1">
        <v>147</v>
      </c>
      <c r="F13" s="1">
        <v>163</v>
      </c>
      <c r="G13" s="1">
        <v>179</v>
      </c>
      <c r="H13" s="1">
        <v>175</v>
      </c>
      <c r="I13" s="1">
        <v>168</v>
      </c>
      <c r="J13" s="1">
        <v>219</v>
      </c>
      <c r="K13" s="1">
        <v>259</v>
      </c>
    </row>
    <row r="14" spans="1:11" x14ac:dyDescent="0.25">
      <c r="A14" s="10" t="s">
        <v>13</v>
      </c>
      <c r="B14" s="5">
        <v>15049</v>
      </c>
      <c r="C14" s="5">
        <v>15395</v>
      </c>
      <c r="D14" s="5">
        <v>15469</v>
      </c>
      <c r="E14" s="5">
        <v>15377</v>
      </c>
      <c r="F14" s="5">
        <v>15104</v>
      </c>
      <c r="G14" s="5">
        <v>14793</v>
      </c>
      <c r="H14" s="5">
        <v>14880</v>
      </c>
      <c r="I14" s="5">
        <v>15188</v>
      </c>
      <c r="J14" s="5">
        <v>15454</v>
      </c>
      <c r="K14" s="5">
        <v>15647</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64</v>
      </c>
      <c r="B19" s="2">
        <v>0.94944733420025995</v>
      </c>
      <c r="C19" s="2">
        <v>0.94854176210108399</v>
      </c>
      <c r="D19" s="2">
        <v>0.96359042948432205</v>
      </c>
      <c r="E19" s="2">
        <v>0.96358501783591</v>
      </c>
      <c r="F19" s="2">
        <v>0.95975794251134605</v>
      </c>
      <c r="G19" s="2">
        <v>0.957586893278212</v>
      </c>
      <c r="H19" s="2">
        <v>0.95211099507683095</v>
      </c>
      <c r="I19" s="2">
        <v>0.948388977985129</v>
      </c>
      <c r="J19" s="2">
        <v>0.94225103123158505</v>
      </c>
      <c r="K19" s="2">
        <v>0.94190747117831997</v>
      </c>
    </row>
    <row r="20" spans="1:12" x14ac:dyDescent="0.25">
      <c r="A20" s="8" t="s">
        <v>65</v>
      </c>
      <c r="B20" s="2">
        <v>2.48699609882965E-2</v>
      </c>
      <c r="C20" s="2">
        <v>2.7485112230874902E-2</v>
      </c>
      <c r="D20" s="2">
        <v>2.2291573785109198E-2</v>
      </c>
      <c r="E20" s="2">
        <v>2.2592152199762201E-2</v>
      </c>
      <c r="F20" s="2">
        <v>2.4508320726172501E-2</v>
      </c>
      <c r="G20" s="2">
        <v>2.6335936303782E-2</v>
      </c>
      <c r="H20" s="2">
        <v>3.3119498731911098E-2</v>
      </c>
      <c r="I20" s="2">
        <v>3.5865286484910303E-2</v>
      </c>
      <c r="J20" s="2">
        <v>3.5061873895109001E-2</v>
      </c>
      <c r="K20" s="2">
        <v>3.6083245994909398E-2</v>
      </c>
    </row>
    <row r="21" spans="1:12" x14ac:dyDescent="0.25">
      <c r="A21" s="8" t="s">
        <v>66</v>
      </c>
      <c r="B21" s="2">
        <v>2.5682704811443399E-2</v>
      </c>
      <c r="C21" s="2">
        <v>2.3973125668040898E-2</v>
      </c>
      <c r="D21" s="2">
        <v>1.41179967305692E-2</v>
      </c>
      <c r="E21" s="2">
        <v>1.3822829964328201E-2</v>
      </c>
      <c r="F21" s="2">
        <v>1.5733736762481101E-2</v>
      </c>
      <c r="G21" s="2">
        <v>1.6077170418006399E-2</v>
      </c>
      <c r="H21" s="2">
        <v>1.47695061912576E-2</v>
      </c>
      <c r="I21" s="2">
        <v>1.57457355299606E-2</v>
      </c>
      <c r="J21" s="2">
        <v>2.2687094873305801E-2</v>
      </c>
      <c r="K21" s="2">
        <v>2.2009282826770501E-2</v>
      </c>
    </row>
    <row r="22" spans="1:12" x14ac:dyDescent="0.25">
      <c r="A22" s="8" t="s">
        <v>67</v>
      </c>
      <c r="B22" s="2">
        <v>0.951781499381814</v>
      </c>
      <c r="C22" s="2">
        <v>0.95139045896450403</v>
      </c>
      <c r="D22" s="2">
        <v>0.964302059496568</v>
      </c>
      <c r="E22" s="2">
        <v>0.96473580760781596</v>
      </c>
      <c r="F22" s="2">
        <v>0.95961855427360498</v>
      </c>
      <c r="G22" s="2">
        <v>0.95037521181312001</v>
      </c>
      <c r="H22" s="2">
        <v>0.94778035954506501</v>
      </c>
      <c r="I22" s="2">
        <v>0.95173490214911705</v>
      </c>
      <c r="J22" s="2">
        <v>0.94530348488345295</v>
      </c>
      <c r="K22" s="2">
        <v>0.93733273862622701</v>
      </c>
    </row>
    <row r="23" spans="1:12" x14ac:dyDescent="0.25">
      <c r="A23" s="8" t="s">
        <v>68</v>
      </c>
      <c r="B23" s="2">
        <v>1.5735641227379998E-2</v>
      </c>
      <c r="C23" s="2">
        <v>1.7522043861632398E-2</v>
      </c>
      <c r="D23" s="2">
        <v>1.4645308924485101E-2</v>
      </c>
      <c r="E23" s="2">
        <v>1.8268007862180601E-2</v>
      </c>
      <c r="F23" s="2">
        <v>2.1191429244172399E-2</v>
      </c>
      <c r="G23" s="2">
        <v>2.7959331880900499E-2</v>
      </c>
      <c r="H23" s="2">
        <v>3.08181484652073E-2</v>
      </c>
      <c r="I23" s="2">
        <v>2.8094609196782298E-2</v>
      </c>
      <c r="J23" s="2">
        <v>2.9425340410800801E-2</v>
      </c>
      <c r="K23" s="2">
        <v>3.3786797502230202E-2</v>
      </c>
    </row>
    <row r="24" spans="1:12" x14ac:dyDescent="0.25">
      <c r="A24" s="8" t="s">
        <v>69</v>
      </c>
      <c r="B24" s="2">
        <v>3.2482859390805897E-2</v>
      </c>
      <c r="C24" s="2">
        <v>3.1087497173863901E-2</v>
      </c>
      <c r="D24" s="2">
        <v>2.1052631578947399E-2</v>
      </c>
      <c r="E24" s="2">
        <v>1.69961845300035E-2</v>
      </c>
      <c r="F24" s="2">
        <v>1.91900164822227E-2</v>
      </c>
      <c r="G24" s="2">
        <v>2.16654563059792E-2</v>
      </c>
      <c r="H24" s="2">
        <v>2.1401491989727298E-2</v>
      </c>
      <c r="I24" s="2">
        <v>2.0170488654100101E-2</v>
      </c>
      <c r="J24" s="2">
        <v>2.52711747057466E-2</v>
      </c>
      <c r="K24" s="2">
        <v>2.8880463871543301E-2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64</v>
      </c>
      <c r="B29" s="2">
        <v>6.3516521143639801E-2</v>
      </c>
      <c r="C29" s="2">
        <v>4.3786220218931103E-2</v>
      </c>
      <c r="D29" s="2">
        <v>-1.5422578655151101E-4</v>
      </c>
      <c r="E29" s="2">
        <v>-2.1440691038099601E-2</v>
      </c>
      <c r="F29" s="2">
        <v>-1.41866330390921E-2</v>
      </c>
      <c r="G29" s="2">
        <v>2.0466901183242701E-2</v>
      </c>
      <c r="H29" s="2">
        <v>1.9272955186461899E-2</v>
      </c>
      <c r="I29" s="2">
        <v>-1.67563412759416E-2</v>
      </c>
      <c r="J29" s="2">
        <v>-1.64165103189493E-2</v>
      </c>
      <c r="K29" s="3">
        <v>5.9162136232811004E-3</v>
      </c>
      <c r="L29" s="3">
        <v>7.7041602465331302E-2</v>
      </c>
    </row>
    <row r="30" spans="1:12" x14ac:dyDescent="0.25">
      <c r="A30" s="8" t="s">
        <v>65</v>
      </c>
      <c r="B30" s="2">
        <v>0.17647058823529399</v>
      </c>
      <c r="C30" s="2">
        <v>-0.16666666666666699</v>
      </c>
      <c r="D30" s="2">
        <v>1.3333333333333299E-2</v>
      </c>
      <c r="E30" s="2">
        <v>6.5789473684210495E-2</v>
      </c>
      <c r="F30" s="2">
        <v>6.1728395061728399E-2</v>
      </c>
      <c r="G30" s="2">
        <v>0.290697674418605</v>
      </c>
      <c r="H30" s="2">
        <v>0.108108108108108</v>
      </c>
      <c r="I30" s="2">
        <v>-3.2520325203252001E-2</v>
      </c>
      <c r="J30" s="2">
        <v>1.26050420168067E-2</v>
      </c>
      <c r="K30" s="3">
        <v>0.40116279069767402</v>
      </c>
      <c r="L30" s="3">
        <v>0.57516339869280997</v>
      </c>
    </row>
    <row r="31" spans="1:12" x14ac:dyDescent="0.25">
      <c r="A31" s="8" t="s">
        <v>66</v>
      </c>
      <c r="B31" s="2">
        <v>-6.3291139240506302E-3</v>
      </c>
      <c r="C31" s="2">
        <v>-0.39490445859872603</v>
      </c>
      <c r="D31" s="2">
        <v>-2.1052631578947399E-2</v>
      </c>
      <c r="E31" s="2">
        <v>0.118279569892473</v>
      </c>
      <c r="F31" s="2">
        <v>9.6153846153846194E-3</v>
      </c>
      <c r="G31" s="2">
        <v>-5.7142857142857099E-2</v>
      </c>
      <c r="H31" s="2">
        <v>9.0909090909090898E-2</v>
      </c>
      <c r="I31" s="2">
        <v>0.42592592592592599</v>
      </c>
      <c r="J31" s="2">
        <v>-4.5454545454545497E-2</v>
      </c>
      <c r="K31" s="3">
        <v>0.4</v>
      </c>
      <c r="L31" s="3">
        <v>-6.9620253164557E-2</v>
      </c>
    </row>
    <row r="32" spans="1:12" x14ac:dyDescent="0.25">
      <c r="A32" s="8" t="s">
        <v>67</v>
      </c>
      <c r="B32" s="2">
        <v>-6.1407652338214503E-3</v>
      </c>
      <c r="C32" s="2">
        <v>1.4258555133079801E-3</v>
      </c>
      <c r="D32" s="2">
        <v>-9.9667774086378697E-3</v>
      </c>
      <c r="E32" s="2">
        <v>-2.3130393096836E-2</v>
      </c>
      <c r="F32" s="2">
        <v>-3.6682615629984101E-2</v>
      </c>
      <c r="G32" s="2">
        <v>-1.29903209373408E-2</v>
      </c>
      <c r="H32" s="2">
        <v>2.2838709677419401E-2</v>
      </c>
      <c r="I32" s="2">
        <v>3.3430049198940298E-2</v>
      </c>
      <c r="J32" s="2">
        <v>2.6123046875E-2</v>
      </c>
      <c r="K32" s="3">
        <v>7.0555272542027495E-2</v>
      </c>
      <c r="L32" s="3">
        <v>-7.3216816249409497E-3</v>
      </c>
    </row>
    <row r="33" spans="1:12" x14ac:dyDescent="0.25">
      <c r="A33" s="8" t="s">
        <v>68</v>
      </c>
      <c r="B33" s="2">
        <v>0.107142857142857</v>
      </c>
      <c r="C33" s="2">
        <v>-0.174193548387097</v>
      </c>
      <c r="D33" s="2">
        <v>0.234375</v>
      </c>
      <c r="E33" s="2">
        <v>0.139240506329114</v>
      </c>
      <c r="F33" s="2">
        <v>0.28333333333333299</v>
      </c>
      <c r="G33" s="2">
        <v>9.0909090909090898E-2</v>
      </c>
      <c r="H33" s="2">
        <v>-7.1428571428571397E-2</v>
      </c>
      <c r="I33" s="2">
        <v>8.9743589743589702E-2</v>
      </c>
      <c r="J33" s="2">
        <v>0.188235294117647</v>
      </c>
      <c r="K33" s="3">
        <v>0.31168831168831201</v>
      </c>
      <c r="L33" s="3">
        <v>1.1642857142857099</v>
      </c>
    </row>
    <row r="34" spans="1:12" x14ac:dyDescent="0.25">
      <c r="A34" s="8" t="s">
        <v>69</v>
      </c>
      <c r="B34" s="2">
        <v>-4.8442906574394498E-2</v>
      </c>
      <c r="C34" s="2">
        <v>-0.33090909090909099</v>
      </c>
      <c r="D34" s="2">
        <v>-0.201086956521739</v>
      </c>
      <c r="E34" s="2">
        <v>0.108843537414966</v>
      </c>
      <c r="F34" s="2">
        <v>9.8159509202454004E-2</v>
      </c>
      <c r="G34" s="2">
        <v>-2.23463687150838E-2</v>
      </c>
      <c r="H34" s="2">
        <v>-0.04</v>
      </c>
      <c r="I34" s="2">
        <v>0.30357142857142899</v>
      </c>
      <c r="J34" s="2">
        <v>0.18264840182648401</v>
      </c>
      <c r="K34" s="3">
        <v>0.44692737430167601</v>
      </c>
      <c r="L34" s="3">
        <v>-0.103806228373702</v>
      </c>
    </row>
    <row r="35" spans="1:12" x14ac:dyDescent="0.25">
      <c r="A35" s="11" t="s">
        <v>13</v>
      </c>
      <c r="B35" s="3">
        <v>2.2991560901056501E-2</v>
      </c>
      <c r="C35" s="3">
        <v>4.80675544007795E-3</v>
      </c>
      <c r="D35" s="3">
        <v>-5.9473786282241902E-3</v>
      </c>
      <c r="E35" s="3">
        <v>-1.7753788125121898E-2</v>
      </c>
      <c r="F35" s="3">
        <v>-2.0590572033898299E-2</v>
      </c>
      <c r="G35" s="3">
        <v>5.8811600081119502E-3</v>
      </c>
      <c r="H35" s="3">
        <v>2.0698924731182799E-2</v>
      </c>
      <c r="I35" s="3">
        <v>1.7513826705293702E-2</v>
      </c>
      <c r="J35" s="3">
        <v>1.2488676070920199E-2</v>
      </c>
      <c r="K35" s="3">
        <v>5.7730007435949401E-2</v>
      </c>
      <c r="L35" s="3">
        <v>3.9736859591999497E-2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71</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156</v>
      </c>
    </row>
    <row r="2" spans="1:11" ht="15" x14ac:dyDescent="0.25">
      <c r="A2" s="12" t="s">
        <v>150</v>
      </c>
    </row>
    <row r="3" spans="1:11" ht="15" x14ac:dyDescent="0.25">
      <c r="A3" s="12" t="s">
        <v>55</v>
      </c>
    </row>
    <row r="4" spans="1:11" ht="15" x14ac:dyDescent="0.25">
      <c r="A4" s="12" t="s">
        <v>27</v>
      </c>
    </row>
    <row r="5" spans="1:11" x14ac:dyDescent="0.25">
      <c r="A5" s="17" t="str">
        <f>HYPERLINK("#'Table of contents'!A42",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72</v>
      </c>
      <c r="B8" s="1">
        <v>12859</v>
      </c>
      <c r="C8" s="1">
        <v>13338</v>
      </c>
      <c r="D8" s="1">
        <v>13592</v>
      </c>
      <c r="E8" s="1">
        <v>13425</v>
      </c>
      <c r="F8" s="1">
        <v>13094</v>
      </c>
      <c r="G8" s="1">
        <v>12753</v>
      </c>
      <c r="H8" s="1">
        <v>12898</v>
      </c>
      <c r="I8" s="1">
        <v>13283</v>
      </c>
      <c r="J8" s="1">
        <v>13403</v>
      </c>
      <c r="K8" s="1">
        <v>13436</v>
      </c>
    </row>
    <row r="9" spans="1:11" x14ac:dyDescent="0.25">
      <c r="A9" s="16" t="s">
        <v>73</v>
      </c>
      <c r="B9" s="1">
        <v>1275</v>
      </c>
      <c r="C9" s="1">
        <v>1147</v>
      </c>
      <c r="D9" s="1">
        <v>1188</v>
      </c>
      <c r="E9" s="1">
        <v>1271</v>
      </c>
      <c r="F9" s="1">
        <v>1283</v>
      </c>
      <c r="G9" s="1">
        <v>1240</v>
      </c>
      <c r="H9" s="1">
        <v>1111</v>
      </c>
      <c r="I9" s="1">
        <v>1047</v>
      </c>
      <c r="J9" s="1">
        <v>1090</v>
      </c>
      <c r="K9" s="1">
        <v>1163</v>
      </c>
    </row>
    <row r="10" spans="1:11" x14ac:dyDescent="0.25">
      <c r="A10" s="16" t="s">
        <v>74</v>
      </c>
      <c r="B10" s="1">
        <v>175</v>
      </c>
      <c r="C10" s="1">
        <v>143</v>
      </c>
      <c r="D10" s="1">
        <v>132</v>
      </c>
      <c r="E10" s="1">
        <v>131</v>
      </c>
      <c r="F10" s="1">
        <v>118</v>
      </c>
      <c r="G10" s="1">
        <v>113</v>
      </c>
      <c r="H10" s="1">
        <v>123</v>
      </c>
      <c r="I10" s="1">
        <v>102</v>
      </c>
      <c r="J10" s="1">
        <v>95</v>
      </c>
      <c r="K10" s="1">
        <v>98</v>
      </c>
    </row>
    <row r="11" spans="1:11" x14ac:dyDescent="0.25">
      <c r="A11" s="16" t="s">
        <v>75</v>
      </c>
      <c r="B11" s="1">
        <v>227</v>
      </c>
      <c r="C11" s="1">
        <v>253</v>
      </c>
      <c r="D11" s="1">
        <v>207</v>
      </c>
      <c r="E11" s="1">
        <v>249</v>
      </c>
      <c r="F11" s="1">
        <v>280</v>
      </c>
      <c r="G11" s="1">
        <v>317</v>
      </c>
      <c r="H11" s="1">
        <v>369</v>
      </c>
      <c r="I11" s="1">
        <v>368</v>
      </c>
      <c r="J11" s="1">
        <v>357</v>
      </c>
      <c r="K11" s="1">
        <v>409</v>
      </c>
    </row>
    <row r="12" spans="1:11" x14ac:dyDescent="0.25">
      <c r="A12" s="16" t="s">
        <v>76</v>
      </c>
      <c r="B12" s="1">
        <v>56</v>
      </c>
      <c r="C12" s="1">
        <v>76</v>
      </c>
      <c r="D12" s="1">
        <v>62</v>
      </c>
      <c r="E12" s="1">
        <v>54</v>
      </c>
      <c r="F12" s="1">
        <v>55</v>
      </c>
      <c r="G12" s="1">
        <v>83</v>
      </c>
      <c r="H12" s="1">
        <v>101</v>
      </c>
      <c r="I12" s="1">
        <v>106</v>
      </c>
      <c r="J12" s="1">
        <v>129</v>
      </c>
      <c r="K12" s="1">
        <v>125</v>
      </c>
    </row>
    <row r="13" spans="1:11" x14ac:dyDescent="0.25">
      <c r="A13" s="16" t="s">
        <v>77</v>
      </c>
      <c r="B13" s="1">
        <v>10</v>
      </c>
      <c r="C13" s="1">
        <v>6</v>
      </c>
      <c r="D13" s="1">
        <v>9</v>
      </c>
      <c r="E13" s="1">
        <v>7</v>
      </c>
      <c r="F13" s="1">
        <v>7</v>
      </c>
      <c r="G13" s="1">
        <v>3</v>
      </c>
      <c r="H13" s="1">
        <v>4</v>
      </c>
      <c r="I13" s="1">
        <v>6</v>
      </c>
      <c r="J13" s="1">
        <v>7</v>
      </c>
      <c r="K13" s="1">
        <v>10</v>
      </c>
    </row>
    <row r="14" spans="1:11" x14ac:dyDescent="0.25">
      <c r="A14" s="16" t="s">
        <v>78</v>
      </c>
      <c r="B14" s="1">
        <v>249</v>
      </c>
      <c r="C14" s="1">
        <v>246</v>
      </c>
      <c r="D14" s="1">
        <v>152</v>
      </c>
      <c r="E14" s="1">
        <v>142</v>
      </c>
      <c r="F14" s="1">
        <v>155</v>
      </c>
      <c r="G14" s="1">
        <v>168</v>
      </c>
      <c r="H14" s="1">
        <v>178</v>
      </c>
      <c r="I14" s="1">
        <v>184</v>
      </c>
      <c r="J14" s="1">
        <v>257</v>
      </c>
      <c r="K14" s="1">
        <v>251</v>
      </c>
    </row>
    <row r="15" spans="1:11" x14ac:dyDescent="0.25">
      <c r="A15" s="16" t="s">
        <v>79</v>
      </c>
      <c r="B15" s="1">
        <v>180</v>
      </c>
      <c r="C15" s="1">
        <v>174</v>
      </c>
      <c r="D15" s="1">
        <v>116</v>
      </c>
      <c r="E15" s="1">
        <v>86</v>
      </c>
      <c r="F15" s="1">
        <v>100</v>
      </c>
      <c r="G15" s="1">
        <v>101</v>
      </c>
      <c r="H15" s="1">
        <v>85</v>
      </c>
      <c r="I15" s="1">
        <v>81</v>
      </c>
      <c r="J15" s="1">
        <v>103</v>
      </c>
      <c r="K15" s="1">
        <v>141</v>
      </c>
    </row>
    <row r="16" spans="1:11" x14ac:dyDescent="0.25">
      <c r="A16" s="16" t="s">
        <v>80</v>
      </c>
      <c r="B16" s="1">
        <v>18</v>
      </c>
      <c r="C16" s="1">
        <v>12</v>
      </c>
      <c r="D16" s="1">
        <v>11</v>
      </c>
      <c r="E16" s="1">
        <v>12</v>
      </c>
      <c r="F16" s="1">
        <v>12</v>
      </c>
      <c r="G16" s="1">
        <v>15</v>
      </c>
      <c r="H16" s="1">
        <v>11</v>
      </c>
      <c r="I16" s="1">
        <v>11</v>
      </c>
      <c r="J16" s="1">
        <v>13</v>
      </c>
      <c r="K16" s="1">
        <v>14</v>
      </c>
    </row>
    <row r="17" spans="1:11" x14ac:dyDescent="0.25">
      <c r="A17" s="10" t="s">
        <v>13</v>
      </c>
      <c r="B17" s="5">
        <v>15049</v>
      </c>
      <c r="C17" s="5">
        <v>15395</v>
      </c>
      <c r="D17" s="5">
        <v>15469</v>
      </c>
      <c r="E17" s="5">
        <v>15377</v>
      </c>
      <c r="F17" s="5">
        <v>15104</v>
      </c>
      <c r="G17" s="5">
        <v>14793</v>
      </c>
      <c r="H17" s="5">
        <v>14880</v>
      </c>
      <c r="I17" s="5">
        <v>15188</v>
      </c>
      <c r="J17" s="5">
        <v>15454</v>
      </c>
      <c r="K17" s="5">
        <v>15647</v>
      </c>
    </row>
    <row r="18" spans="1:11" x14ac:dyDescent="0.25">
      <c r="A18" s="15"/>
    </row>
    <row r="19" spans="1:11" x14ac:dyDescent="0.25">
      <c r="A19" s="15"/>
    </row>
    <row r="20" spans="1:11" x14ac:dyDescent="0.25">
      <c r="A20" s="15"/>
      <c r="B20" s="21" t="s">
        <v>29</v>
      </c>
      <c r="C20" s="22"/>
      <c r="D20" s="22"/>
      <c r="E20" s="22"/>
      <c r="F20" s="22"/>
      <c r="G20" s="22"/>
      <c r="H20" s="22"/>
      <c r="I20" s="22"/>
      <c r="J20" s="22"/>
      <c r="K20" s="22"/>
    </row>
    <row r="21" spans="1:11" x14ac:dyDescent="0.25">
      <c r="A21" s="9" t="s">
        <v>33</v>
      </c>
      <c r="B21" s="4" t="s">
        <v>0</v>
      </c>
      <c r="C21" s="4" t="s">
        <v>1</v>
      </c>
      <c r="D21" s="4" t="s">
        <v>2</v>
      </c>
      <c r="E21" s="4" t="s">
        <v>3</v>
      </c>
      <c r="F21" s="4" t="s">
        <v>4</v>
      </c>
      <c r="G21" s="4" t="s">
        <v>5</v>
      </c>
      <c r="H21" s="4" t="s">
        <v>6</v>
      </c>
      <c r="I21" s="4" t="s">
        <v>7</v>
      </c>
      <c r="J21" s="4" t="s">
        <v>8</v>
      </c>
      <c r="K21" s="4" t="s">
        <v>9</v>
      </c>
    </row>
    <row r="22" spans="1:11" x14ac:dyDescent="0.25">
      <c r="A22" s="8" t="s">
        <v>72</v>
      </c>
      <c r="B22" s="2">
        <v>0.89866517576350502</v>
      </c>
      <c r="C22" s="2">
        <v>0.91181296144380597</v>
      </c>
      <c r="D22" s="2">
        <v>0.91148068669527904</v>
      </c>
      <c r="E22" s="2">
        <v>0.90544277331894496</v>
      </c>
      <c r="F22" s="2">
        <v>0.90334598137288702</v>
      </c>
      <c r="G22" s="2">
        <v>0.904083368779243</v>
      </c>
      <c r="H22" s="2">
        <v>0.91268044155108996</v>
      </c>
      <c r="I22" s="2">
        <v>0.92038525498891399</v>
      </c>
      <c r="J22" s="2">
        <v>0.91876885111050199</v>
      </c>
      <c r="K22" s="2">
        <v>0.91420017690685196</v>
      </c>
    </row>
    <row r="23" spans="1:11" x14ac:dyDescent="0.25">
      <c r="A23" s="8" t="s">
        <v>73</v>
      </c>
      <c r="B23" s="2">
        <v>8.91047592424348E-2</v>
      </c>
      <c r="C23" s="2">
        <v>7.8411266065080698E-2</v>
      </c>
      <c r="D23" s="2">
        <v>7.9667381974248899E-2</v>
      </c>
      <c r="E23" s="2">
        <v>8.5721993660214504E-2</v>
      </c>
      <c r="F23" s="2">
        <v>8.8513280441531603E-2</v>
      </c>
      <c r="G23" s="2">
        <v>8.7905855664256294E-2</v>
      </c>
      <c r="H23" s="2">
        <v>7.8615907161052906E-2</v>
      </c>
      <c r="I23" s="2">
        <v>7.2547117516629706E-2</v>
      </c>
      <c r="J23" s="2">
        <v>7.4718947079791598E-2</v>
      </c>
      <c r="K23" s="2">
        <v>7.9131795604545099E-2</v>
      </c>
    </row>
    <row r="24" spans="1:11" x14ac:dyDescent="0.25">
      <c r="A24" s="8" t="s">
        <v>74</v>
      </c>
      <c r="B24" s="2">
        <v>1.22300649940597E-2</v>
      </c>
      <c r="C24" s="2">
        <v>9.7757724911129301E-3</v>
      </c>
      <c r="D24" s="2">
        <v>8.8519313304720997E-3</v>
      </c>
      <c r="E24" s="2">
        <v>8.8352330208403603E-3</v>
      </c>
      <c r="F24" s="2">
        <v>8.1407381855812307E-3</v>
      </c>
      <c r="G24" s="2">
        <v>8.0107755565007807E-3</v>
      </c>
      <c r="H24" s="2">
        <v>8.7036512878573506E-3</v>
      </c>
      <c r="I24" s="2">
        <v>7.0676274944567602E-3</v>
      </c>
      <c r="J24" s="2">
        <v>6.5122018097066104E-3</v>
      </c>
      <c r="K24" s="2">
        <v>6.6680274886031198E-3</v>
      </c>
    </row>
    <row r="25" spans="1:11" x14ac:dyDescent="0.25">
      <c r="A25" s="8" t="s">
        <v>75</v>
      </c>
      <c r="B25" s="2">
        <v>0.77474402730375402</v>
      </c>
      <c r="C25" s="2">
        <v>0.75522388059701495</v>
      </c>
      <c r="D25" s="2">
        <v>0.74460431654676296</v>
      </c>
      <c r="E25" s="2">
        <v>0.80322580645161301</v>
      </c>
      <c r="F25" s="2">
        <v>0.81871345029239795</v>
      </c>
      <c r="G25" s="2">
        <v>0.78660049627791595</v>
      </c>
      <c r="H25" s="2">
        <v>0.778481012658228</v>
      </c>
      <c r="I25" s="2">
        <v>0.76666666666666705</v>
      </c>
      <c r="J25" s="2">
        <v>0.72413793103448298</v>
      </c>
      <c r="K25" s="2">
        <v>0.75183823529411797</v>
      </c>
    </row>
    <row r="26" spans="1:11" x14ac:dyDescent="0.25">
      <c r="A26" s="8" t="s">
        <v>76</v>
      </c>
      <c r="B26" s="2">
        <v>0.19112627986348099</v>
      </c>
      <c r="C26" s="2">
        <v>0.226865671641791</v>
      </c>
      <c r="D26" s="2">
        <v>0.22302158273381301</v>
      </c>
      <c r="E26" s="2">
        <v>0.174193548387097</v>
      </c>
      <c r="F26" s="2">
        <v>0.160818713450292</v>
      </c>
      <c r="G26" s="2">
        <v>0.205955334987593</v>
      </c>
      <c r="H26" s="2">
        <v>0.21308016877637101</v>
      </c>
      <c r="I26" s="2">
        <v>0.22083333333333299</v>
      </c>
      <c r="J26" s="2">
        <v>0.26166328600405703</v>
      </c>
      <c r="K26" s="2">
        <v>0.22977941176470601</v>
      </c>
    </row>
    <row r="27" spans="1:11" x14ac:dyDescent="0.25">
      <c r="A27" s="8" t="s">
        <v>77</v>
      </c>
      <c r="B27" s="2">
        <v>3.4129692832764499E-2</v>
      </c>
      <c r="C27" s="2">
        <v>1.7910447761194E-2</v>
      </c>
      <c r="D27" s="2">
        <v>3.2374100719424502E-2</v>
      </c>
      <c r="E27" s="2">
        <v>2.25806451612903E-2</v>
      </c>
      <c r="F27" s="2">
        <v>2.0467836257309899E-2</v>
      </c>
      <c r="G27" s="2">
        <v>7.4441687344913203E-3</v>
      </c>
      <c r="H27" s="2">
        <v>8.4388185654008397E-3</v>
      </c>
      <c r="I27" s="2">
        <v>1.2500000000000001E-2</v>
      </c>
      <c r="J27" s="2">
        <v>1.4198782961460399E-2</v>
      </c>
      <c r="K27" s="2">
        <v>1.8382352941176499E-2</v>
      </c>
    </row>
    <row r="28" spans="1:11" x14ac:dyDescent="0.25">
      <c r="A28" s="8" t="s">
        <v>78</v>
      </c>
      <c r="B28" s="2">
        <v>0.55704697986577201</v>
      </c>
      <c r="C28" s="2">
        <v>0.56944444444444398</v>
      </c>
      <c r="D28" s="2">
        <v>0.54480286738351302</v>
      </c>
      <c r="E28" s="2">
        <v>0.59166666666666701</v>
      </c>
      <c r="F28" s="2">
        <v>0.58052434456928803</v>
      </c>
      <c r="G28" s="2">
        <v>0.59154929577464799</v>
      </c>
      <c r="H28" s="2">
        <v>0.64963503649635002</v>
      </c>
      <c r="I28" s="2">
        <v>0.66666666666666696</v>
      </c>
      <c r="J28" s="2">
        <v>0.68900804289544204</v>
      </c>
      <c r="K28" s="2">
        <v>0.61822660098522197</v>
      </c>
    </row>
    <row r="29" spans="1:11" x14ac:dyDescent="0.25">
      <c r="A29" s="8" t="s">
        <v>79</v>
      </c>
      <c r="B29" s="2">
        <v>0.40268456375838901</v>
      </c>
      <c r="C29" s="2">
        <v>0.40277777777777801</v>
      </c>
      <c r="D29" s="2">
        <v>0.41577060931899601</v>
      </c>
      <c r="E29" s="2">
        <v>0.358333333333333</v>
      </c>
      <c r="F29" s="2">
        <v>0.37453183520599298</v>
      </c>
      <c r="G29" s="2">
        <v>0.35563380281690099</v>
      </c>
      <c r="H29" s="2">
        <v>0.31021897810219001</v>
      </c>
      <c r="I29" s="2">
        <v>0.29347826086956502</v>
      </c>
      <c r="J29" s="2">
        <v>0.27613941018766802</v>
      </c>
      <c r="K29" s="2">
        <v>0.34729064039408902</v>
      </c>
    </row>
    <row r="30" spans="1:11" x14ac:dyDescent="0.25">
      <c r="A30" s="8" t="s">
        <v>80</v>
      </c>
      <c r="B30" s="2">
        <v>4.0268456375838903E-2</v>
      </c>
      <c r="C30" s="2">
        <v>2.7777777777777801E-2</v>
      </c>
      <c r="D30" s="2">
        <v>3.9426523297491002E-2</v>
      </c>
      <c r="E30" s="2">
        <v>0.05</v>
      </c>
      <c r="F30" s="2">
        <v>4.49438202247191E-2</v>
      </c>
      <c r="G30" s="2">
        <v>5.2816901408450703E-2</v>
      </c>
      <c r="H30" s="2">
        <v>4.0145985401459902E-2</v>
      </c>
      <c r="I30" s="2">
        <v>3.9855072463768099E-2</v>
      </c>
      <c r="J30" s="2">
        <v>3.4852546916890097E-2</v>
      </c>
      <c r="K30" s="2">
        <v>3.4482758620689703E-2</v>
      </c>
    </row>
    <row r="31" spans="1:11" x14ac:dyDescent="0.25">
      <c r="A31" s="15"/>
    </row>
    <row r="32" spans="1:11" x14ac:dyDescent="0.25">
      <c r="A32" s="15"/>
    </row>
    <row r="33" spans="1:12" x14ac:dyDescent="0.25">
      <c r="A33" s="15"/>
      <c r="B33" s="21" t="s">
        <v>30</v>
      </c>
      <c r="C33" s="21"/>
      <c r="D33" s="21"/>
      <c r="E33" s="21"/>
      <c r="F33" s="21"/>
      <c r="G33" s="21"/>
      <c r="H33" s="21"/>
      <c r="I33" s="21"/>
      <c r="J33" s="21"/>
      <c r="K33" s="6" t="s">
        <v>31</v>
      </c>
      <c r="L33" s="6" t="s">
        <v>32</v>
      </c>
    </row>
    <row r="34" spans="1:12" x14ac:dyDescent="0.25">
      <c r="A34" s="9" t="s">
        <v>33</v>
      </c>
      <c r="B34" s="4" t="s">
        <v>14</v>
      </c>
      <c r="C34" s="4" t="s">
        <v>15</v>
      </c>
      <c r="D34" s="4" t="s">
        <v>16</v>
      </c>
      <c r="E34" s="4" t="s">
        <v>17</v>
      </c>
      <c r="F34" s="4" t="s">
        <v>18</v>
      </c>
      <c r="G34" s="4" t="s">
        <v>19</v>
      </c>
      <c r="H34" s="4" t="s">
        <v>20</v>
      </c>
      <c r="I34" s="4" t="s">
        <v>21</v>
      </c>
      <c r="J34" s="4" t="s">
        <v>22</v>
      </c>
      <c r="K34" s="4" t="s">
        <v>23</v>
      </c>
      <c r="L34" s="4" t="s">
        <v>24</v>
      </c>
    </row>
    <row r="35" spans="1:12" x14ac:dyDescent="0.25">
      <c r="A35" s="8" t="s">
        <v>72</v>
      </c>
      <c r="B35" s="2">
        <v>3.7250174974725901E-2</v>
      </c>
      <c r="C35" s="2">
        <v>1.9043334832808501E-2</v>
      </c>
      <c r="D35" s="2">
        <v>-1.22866391995291E-2</v>
      </c>
      <c r="E35" s="2">
        <v>-2.4655493482309099E-2</v>
      </c>
      <c r="F35" s="2">
        <v>-2.6042462196425802E-2</v>
      </c>
      <c r="G35" s="2">
        <v>1.13698737551949E-2</v>
      </c>
      <c r="H35" s="2">
        <v>2.9849589083578799E-2</v>
      </c>
      <c r="I35" s="2">
        <v>9.0341037416246297E-3</v>
      </c>
      <c r="J35" s="2">
        <v>2.4621353428336901E-3</v>
      </c>
      <c r="K35" s="3">
        <v>5.3556026033090301E-2</v>
      </c>
      <c r="L35" s="3">
        <v>4.48712963683024E-2</v>
      </c>
    </row>
    <row r="36" spans="1:12" x14ac:dyDescent="0.25">
      <c r="A36" s="8" t="s">
        <v>73</v>
      </c>
      <c r="B36" s="2">
        <v>-0.100392156862745</v>
      </c>
      <c r="C36" s="2">
        <v>3.5745422842196999E-2</v>
      </c>
      <c r="D36" s="2">
        <v>6.9865319865319894E-2</v>
      </c>
      <c r="E36" s="2">
        <v>9.4413847364280094E-3</v>
      </c>
      <c r="F36" s="2">
        <v>-3.3515198752922797E-2</v>
      </c>
      <c r="G36" s="2">
        <v>-0.10403225806451601</v>
      </c>
      <c r="H36" s="2">
        <v>-5.7605760576057603E-2</v>
      </c>
      <c r="I36" s="2">
        <v>4.1069723018147097E-2</v>
      </c>
      <c r="J36" s="2">
        <v>6.6972477064220201E-2</v>
      </c>
      <c r="K36" s="3">
        <v>-6.20967741935484E-2</v>
      </c>
      <c r="L36" s="3">
        <v>-8.7843137254902004E-2</v>
      </c>
    </row>
    <row r="37" spans="1:12" x14ac:dyDescent="0.25">
      <c r="A37" s="8" t="s">
        <v>74</v>
      </c>
      <c r="B37" s="2">
        <v>-0.182857142857143</v>
      </c>
      <c r="C37" s="2">
        <v>-7.69230769230769E-2</v>
      </c>
      <c r="D37" s="2">
        <v>-7.5757575757575803E-3</v>
      </c>
      <c r="E37" s="2">
        <v>-9.9236641221374003E-2</v>
      </c>
      <c r="F37" s="2">
        <v>-4.2372881355932202E-2</v>
      </c>
      <c r="G37" s="2">
        <v>8.8495575221238895E-2</v>
      </c>
      <c r="H37" s="2">
        <v>-0.17073170731707299</v>
      </c>
      <c r="I37" s="2">
        <v>-6.8627450980392204E-2</v>
      </c>
      <c r="J37" s="2">
        <v>3.1578947368421102E-2</v>
      </c>
      <c r="K37" s="3">
        <v>-0.132743362831858</v>
      </c>
      <c r="L37" s="3">
        <v>-0.44</v>
      </c>
    </row>
    <row r="38" spans="1:12" x14ac:dyDescent="0.25">
      <c r="A38" s="8" t="s">
        <v>75</v>
      </c>
      <c r="B38" s="2">
        <v>0.114537444933921</v>
      </c>
      <c r="C38" s="2">
        <v>-0.18181818181818199</v>
      </c>
      <c r="D38" s="2">
        <v>0.202898550724638</v>
      </c>
      <c r="E38" s="2">
        <v>0.12449799196787099</v>
      </c>
      <c r="F38" s="2">
        <v>0.13214285714285701</v>
      </c>
      <c r="G38" s="2">
        <v>0.16403785488959</v>
      </c>
      <c r="H38" s="2">
        <v>-2.7100271002710001E-3</v>
      </c>
      <c r="I38" s="2">
        <v>-2.9891304347826098E-2</v>
      </c>
      <c r="J38" s="2">
        <v>0.145658263305322</v>
      </c>
      <c r="K38" s="3">
        <v>0.29022082018927398</v>
      </c>
      <c r="L38" s="3">
        <v>0.80176211453744495</v>
      </c>
    </row>
    <row r="39" spans="1:12" x14ac:dyDescent="0.25">
      <c r="A39" s="8" t="s">
        <v>76</v>
      </c>
      <c r="B39" s="2">
        <v>0.35714285714285698</v>
      </c>
      <c r="C39" s="2">
        <v>-0.18421052631578899</v>
      </c>
      <c r="D39" s="2">
        <v>-0.12903225806451599</v>
      </c>
      <c r="E39" s="2">
        <v>1.85185185185185E-2</v>
      </c>
      <c r="F39" s="2">
        <v>0.50909090909090904</v>
      </c>
      <c r="G39" s="2">
        <v>0.21686746987951799</v>
      </c>
      <c r="H39" s="2">
        <v>4.95049504950495E-2</v>
      </c>
      <c r="I39" s="2">
        <v>0.21698113207547201</v>
      </c>
      <c r="J39" s="2">
        <v>-3.1007751937984499E-2</v>
      </c>
      <c r="K39" s="3">
        <v>0.50602409638554202</v>
      </c>
      <c r="L39" s="3">
        <v>1.2321428571428601</v>
      </c>
    </row>
    <row r="40" spans="1:12" x14ac:dyDescent="0.25">
      <c r="A40" s="8" t="s">
        <v>77</v>
      </c>
      <c r="B40" s="2">
        <v>-0.4</v>
      </c>
      <c r="C40" s="2">
        <v>0.5</v>
      </c>
      <c r="D40" s="2">
        <v>-0.22222222222222199</v>
      </c>
      <c r="E40" s="2">
        <v>0</v>
      </c>
      <c r="F40" s="2">
        <v>-0.57142857142857095</v>
      </c>
      <c r="G40" s="2">
        <v>0.33333333333333298</v>
      </c>
      <c r="H40" s="2">
        <v>0.5</v>
      </c>
      <c r="I40" s="2">
        <v>0.16666666666666699</v>
      </c>
      <c r="J40" s="2">
        <v>0.42857142857142899</v>
      </c>
      <c r="K40" s="3">
        <v>2.3333333333333299</v>
      </c>
      <c r="L40" s="3">
        <v>0</v>
      </c>
    </row>
    <row r="41" spans="1:12" x14ac:dyDescent="0.25">
      <c r="A41" s="8" t="s">
        <v>78</v>
      </c>
      <c r="B41" s="2">
        <v>-1.20481927710843E-2</v>
      </c>
      <c r="C41" s="2">
        <v>-0.38211382113821102</v>
      </c>
      <c r="D41" s="2">
        <v>-6.5789473684210495E-2</v>
      </c>
      <c r="E41" s="2">
        <v>9.1549295774647904E-2</v>
      </c>
      <c r="F41" s="2">
        <v>8.3870967741935504E-2</v>
      </c>
      <c r="G41" s="2">
        <v>5.95238095238095E-2</v>
      </c>
      <c r="H41" s="2">
        <v>3.3707865168539297E-2</v>
      </c>
      <c r="I41" s="2">
        <v>0.39673913043478298</v>
      </c>
      <c r="J41" s="2">
        <v>-2.3346303501945501E-2</v>
      </c>
      <c r="K41" s="3">
        <v>0.49404761904761901</v>
      </c>
      <c r="L41" s="3">
        <v>8.0321285140562207E-3</v>
      </c>
    </row>
    <row r="42" spans="1:12" x14ac:dyDescent="0.25">
      <c r="A42" s="8" t="s">
        <v>79</v>
      </c>
      <c r="B42" s="2">
        <v>-3.3333333333333298E-2</v>
      </c>
      <c r="C42" s="2">
        <v>-0.33333333333333298</v>
      </c>
      <c r="D42" s="2">
        <v>-0.25862068965517199</v>
      </c>
      <c r="E42" s="2">
        <v>0.162790697674419</v>
      </c>
      <c r="F42" s="2">
        <v>0.01</v>
      </c>
      <c r="G42" s="2">
        <v>-0.158415841584158</v>
      </c>
      <c r="H42" s="2">
        <v>-4.7058823529411799E-2</v>
      </c>
      <c r="I42" s="2">
        <v>0.27160493827160498</v>
      </c>
      <c r="J42" s="2">
        <v>0.36893203883495101</v>
      </c>
      <c r="K42" s="3">
        <v>0.396039603960396</v>
      </c>
      <c r="L42" s="3">
        <v>-0.21666666666666701</v>
      </c>
    </row>
    <row r="43" spans="1:12" x14ac:dyDescent="0.25">
      <c r="A43" s="8" t="s">
        <v>80</v>
      </c>
      <c r="B43" s="2">
        <v>-0.33333333333333298</v>
      </c>
      <c r="C43" s="2">
        <v>-8.3333333333333301E-2</v>
      </c>
      <c r="D43" s="2">
        <v>9.0909090909090898E-2</v>
      </c>
      <c r="E43" s="2">
        <v>0</v>
      </c>
      <c r="F43" s="2">
        <v>0.25</v>
      </c>
      <c r="G43" s="2">
        <v>-0.266666666666667</v>
      </c>
      <c r="H43" s="2">
        <v>0</v>
      </c>
      <c r="I43" s="2">
        <v>0.18181818181818199</v>
      </c>
      <c r="J43" s="2">
        <v>7.69230769230769E-2</v>
      </c>
      <c r="K43" s="3">
        <v>-6.6666666666666693E-2</v>
      </c>
      <c r="L43" s="3">
        <v>-0.22222222222222199</v>
      </c>
    </row>
    <row r="44" spans="1:12" x14ac:dyDescent="0.25">
      <c r="A44" s="11" t="s">
        <v>13</v>
      </c>
      <c r="B44" s="3">
        <v>2.2991560901056501E-2</v>
      </c>
      <c r="C44" s="3">
        <v>4.80675544007795E-3</v>
      </c>
      <c r="D44" s="3">
        <v>-5.9473786282241902E-3</v>
      </c>
      <c r="E44" s="3">
        <v>-1.7753788125121898E-2</v>
      </c>
      <c r="F44" s="3">
        <v>-2.0590572033898299E-2</v>
      </c>
      <c r="G44" s="3">
        <v>5.8811600081119502E-3</v>
      </c>
      <c r="H44" s="3">
        <v>2.0698924731182799E-2</v>
      </c>
      <c r="I44" s="3">
        <v>1.7513826705293702E-2</v>
      </c>
      <c r="J44" s="3">
        <v>1.2488676070920199E-2</v>
      </c>
      <c r="K44" s="3">
        <v>5.7730007435949401E-2</v>
      </c>
      <c r="L44" s="3">
        <v>3.9736859591999497E-2</v>
      </c>
    </row>
    <row r="45" spans="1:12" x14ac:dyDescent="0.25">
      <c r="A45" s="15"/>
    </row>
    <row r="46" spans="1:12" x14ac:dyDescent="0.25">
      <c r="A46" s="13" t="s">
        <v>34</v>
      </c>
    </row>
    <row r="47" spans="1:12" x14ac:dyDescent="0.25">
      <c r="A47" s="14" t="s">
        <v>35</v>
      </c>
    </row>
    <row r="48" spans="1:12" x14ac:dyDescent="0.25">
      <c r="A48" s="14" t="s">
        <v>36</v>
      </c>
    </row>
    <row r="49" spans="1:1" x14ac:dyDescent="0.25">
      <c r="A49" s="14" t="s">
        <v>37</v>
      </c>
    </row>
    <row r="50" spans="1:1" x14ac:dyDescent="0.25">
      <c r="A50" s="14" t="s">
        <v>82</v>
      </c>
    </row>
    <row r="51" spans="1:1" x14ac:dyDescent="0.25">
      <c r="A51" s="14" t="s">
        <v>38</v>
      </c>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0:K20"/>
    <mergeCell ref="B33:J33"/>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157</v>
      </c>
    </row>
    <row r="2" spans="1:11" ht="15" x14ac:dyDescent="0.25">
      <c r="A2" s="12" t="s">
        <v>150</v>
      </c>
    </row>
    <row r="3" spans="1:11" ht="15" x14ac:dyDescent="0.25">
      <c r="A3" s="12" t="s">
        <v>55</v>
      </c>
    </row>
    <row r="4" spans="1:11" ht="15" x14ac:dyDescent="0.25">
      <c r="A4" s="12" t="s">
        <v>50</v>
      </c>
    </row>
    <row r="5" spans="1:11" x14ac:dyDescent="0.25">
      <c r="A5" s="17" t="str">
        <f>HYPERLINK("#'Table of contents'!A43",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83</v>
      </c>
      <c r="B8" s="1">
        <v>3162</v>
      </c>
      <c r="C8" s="1">
        <v>3119</v>
      </c>
      <c r="D8" s="1">
        <v>3130</v>
      </c>
      <c r="E8" s="1">
        <v>3155</v>
      </c>
      <c r="F8" s="1">
        <v>3162</v>
      </c>
      <c r="G8" s="1">
        <v>3090</v>
      </c>
      <c r="H8" s="1">
        <v>3338</v>
      </c>
      <c r="I8" s="1">
        <v>3644</v>
      </c>
      <c r="J8" s="1">
        <v>3829</v>
      </c>
      <c r="K8" s="1">
        <v>4163</v>
      </c>
    </row>
    <row r="9" spans="1:11" x14ac:dyDescent="0.25">
      <c r="A9" s="16" t="s">
        <v>84</v>
      </c>
      <c r="B9" s="1">
        <v>342</v>
      </c>
      <c r="C9" s="1">
        <v>347</v>
      </c>
      <c r="D9" s="1">
        <v>370</v>
      </c>
      <c r="E9" s="1">
        <v>382</v>
      </c>
      <c r="F9" s="1">
        <v>415</v>
      </c>
      <c r="G9" s="1">
        <v>415</v>
      </c>
      <c r="H9" s="1">
        <v>435</v>
      </c>
      <c r="I9" s="1">
        <v>449</v>
      </c>
      <c r="J9" s="1">
        <v>490</v>
      </c>
      <c r="K9" s="1">
        <v>565</v>
      </c>
    </row>
    <row r="10" spans="1:11" x14ac:dyDescent="0.25">
      <c r="A10" s="16" t="s">
        <v>85</v>
      </c>
      <c r="B10" s="1">
        <v>519</v>
      </c>
      <c r="C10" s="1">
        <v>538</v>
      </c>
      <c r="D10" s="1">
        <v>548</v>
      </c>
      <c r="E10" s="1">
        <v>598</v>
      </c>
      <c r="F10" s="1">
        <v>566</v>
      </c>
      <c r="G10" s="1">
        <v>523</v>
      </c>
      <c r="H10" s="1">
        <v>570</v>
      </c>
      <c r="I10" s="1">
        <v>614</v>
      </c>
      <c r="J10" s="1">
        <v>640</v>
      </c>
      <c r="K10" s="1">
        <v>681</v>
      </c>
    </row>
    <row r="11" spans="1:11" x14ac:dyDescent="0.25">
      <c r="A11" s="16" t="s">
        <v>86</v>
      </c>
      <c r="B11" s="1">
        <v>9308</v>
      </c>
      <c r="C11" s="1">
        <v>9532</v>
      </c>
      <c r="D11" s="1">
        <v>9804</v>
      </c>
      <c r="E11" s="1">
        <v>9751</v>
      </c>
      <c r="F11" s="1">
        <v>9500</v>
      </c>
      <c r="G11" s="1">
        <v>9237</v>
      </c>
      <c r="H11" s="1">
        <v>8968</v>
      </c>
      <c r="I11" s="1">
        <v>8883</v>
      </c>
      <c r="J11" s="1">
        <v>8785</v>
      </c>
      <c r="K11" s="1">
        <v>8451</v>
      </c>
    </row>
    <row r="12" spans="1:11" x14ac:dyDescent="0.25">
      <c r="A12" s="16" t="s">
        <v>87</v>
      </c>
      <c r="B12" s="1">
        <v>301</v>
      </c>
      <c r="C12" s="1">
        <v>357</v>
      </c>
      <c r="D12" s="1">
        <v>438</v>
      </c>
      <c r="E12" s="1">
        <v>474</v>
      </c>
      <c r="F12" s="1">
        <v>471</v>
      </c>
      <c r="G12" s="1">
        <v>433</v>
      </c>
      <c r="H12" s="1">
        <v>406</v>
      </c>
      <c r="I12" s="1">
        <v>431</v>
      </c>
      <c r="J12" s="1">
        <v>444</v>
      </c>
      <c r="K12" s="1">
        <v>485</v>
      </c>
    </row>
    <row r="13" spans="1:11" x14ac:dyDescent="0.25">
      <c r="A13" s="16" t="s">
        <v>88</v>
      </c>
      <c r="B13" s="1">
        <v>677</v>
      </c>
      <c r="C13" s="1">
        <v>735</v>
      </c>
      <c r="D13" s="1">
        <v>622</v>
      </c>
      <c r="E13" s="1">
        <v>467</v>
      </c>
      <c r="F13" s="1">
        <v>381</v>
      </c>
      <c r="G13" s="1">
        <v>408</v>
      </c>
      <c r="H13" s="1">
        <v>415</v>
      </c>
      <c r="I13" s="1">
        <v>411</v>
      </c>
      <c r="J13" s="1">
        <v>400</v>
      </c>
      <c r="K13" s="1">
        <v>352</v>
      </c>
    </row>
    <row r="14" spans="1:11" x14ac:dyDescent="0.25">
      <c r="A14" s="16" t="s">
        <v>89</v>
      </c>
      <c r="B14" s="1">
        <v>62</v>
      </c>
      <c r="C14" s="1">
        <v>77</v>
      </c>
      <c r="D14" s="1">
        <v>53</v>
      </c>
      <c r="E14" s="1">
        <v>46</v>
      </c>
      <c r="F14" s="1">
        <v>55</v>
      </c>
      <c r="G14" s="1">
        <v>87</v>
      </c>
      <c r="H14" s="1">
        <v>149</v>
      </c>
      <c r="I14" s="1">
        <v>173</v>
      </c>
      <c r="J14" s="1">
        <v>172</v>
      </c>
      <c r="K14" s="1">
        <v>187</v>
      </c>
    </row>
    <row r="15" spans="1:11" x14ac:dyDescent="0.25">
      <c r="A15" s="16" t="s">
        <v>90</v>
      </c>
      <c r="B15" s="1">
        <v>8</v>
      </c>
      <c r="C15" s="1">
        <v>12</v>
      </c>
      <c r="D15" s="1">
        <v>9</v>
      </c>
      <c r="E15" s="1">
        <v>9</v>
      </c>
      <c r="F15" s="1">
        <v>19</v>
      </c>
      <c r="G15" s="1">
        <v>24</v>
      </c>
      <c r="H15" s="1">
        <v>33</v>
      </c>
      <c r="I15" s="1">
        <v>34</v>
      </c>
      <c r="J15" s="1">
        <v>35</v>
      </c>
      <c r="K15" s="1">
        <v>41</v>
      </c>
    </row>
    <row r="16" spans="1:11" x14ac:dyDescent="0.25">
      <c r="A16" s="16" t="s">
        <v>91</v>
      </c>
      <c r="B16" s="1">
        <v>10</v>
      </c>
      <c r="C16" s="1">
        <v>9</v>
      </c>
      <c r="D16" s="1">
        <v>5</v>
      </c>
      <c r="E16" s="1">
        <v>12</v>
      </c>
      <c r="F16" s="1">
        <v>13</v>
      </c>
      <c r="G16" s="1">
        <v>19</v>
      </c>
      <c r="H16" s="1">
        <v>20</v>
      </c>
      <c r="I16" s="1">
        <v>20</v>
      </c>
      <c r="J16" s="1">
        <v>25</v>
      </c>
      <c r="K16" s="1">
        <v>27</v>
      </c>
    </row>
    <row r="17" spans="1:11" x14ac:dyDescent="0.25">
      <c r="A17" s="16" t="s">
        <v>92</v>
      </c>
      <c r="B17" s="1">
        <v>196</v>
      </c>
      <c r="C17" s="1">
        <v>215</v>
      </c>
      <c r="D17" s="1">
        <v>196</v>
      </c>
      <c r="E17" s="1">
        <v>226</v>
      </c>
      <c r="F17" s="1">
        <v>231</v>
      </c>
      <c r="G17" s="1">
        <v>242</v>
      </c>
      <c r="H17" s="1">
        <v>226</v>
      </c>
      <c r="I17" s="1">
        <v>210</v>
      </c>
      <c r="J17" s="1">
        <v>220</v>
      </c>
      <c r="K17" s="1">
        <v>219</v>
      </c>
    </row>
    <row r="18" spans="1:11" x14ac:dyDescent="0.25">
      <c r="A18" s="16" t="s">
        <v>93</v>
      </c>
      <c r="B18" s="1">
        <v>7</v>
      </c>
      <c r="C18" s="1">
        <v>5</v>
      </c>
      <c r="D18" s="1">
        <v>4</v>
      </c>
      <c r="E18" s="1">
        <v>10</v>
      </c>
      <c r="F18" s="1">
        <v>10</v>
      </c>
      <c r="G18" s="1">
        <v>12</v>
      </c>
      <c r="H18" s="1">
        <v>14</v>
      </c>
      <c r="I18" s="1">
        <v>17</v>
      </c>
      <c r="J18" s="1">
        <v>17</v>
      </c>
      <c r="K18" s="1">
        <v>40</v>
      </c>
    </row>
    <row r="19" spans="1:11" x14ac:dyDescent="0.25">
      <c r="A19" s="16" t="s">
        <v>94</v>
      </c>
      <c r="B19" s="1">
        <v>10</v>
      </c>
      <c r="C19" s="1">
        <v>17</v>
      </c>
      <c r="D19" s="1">
        <v>11</v>
      </c>
      <c r="E19" s="1">
        <v>7</v>
      </c>
      <c r="F19" s="1">
        <v>14</v>
      </c>
      <c r="G19" s="1">
        <v>19</v>
      </c>
      <c r="H19" s="1">
        <v>32</v>
      </c>
      <c r="I19" s="1">
        <v>26</v>
      </c>
      <c r="J19" s="1">
        <v>24</v>
      </c>
      <c r="K19" s="1">
        <v>30</v>
      </c>
    </row>
    <row r="20" spans="1:11" x14ac:dyDescent="0.25">
      <c r="A20" s="16" t="s">
        <v>95</v>
      </c>
      <c r="B20" s="1">
        <v>265</v>
      </c>
      <c r="C20" s="1">
        <v>272</v>
      </c>
      <c r="D20" s="1">
        <v>168</v>
      </c>
      <c r="E20" s="1">
        <v>140</v>
      </c>
      <c r="F20" s="1">
        <v>154</v>
      </c>
      <c r="G20" s="1">
        <v>148</v>
      </c>
      <c r="H20" s="1">
        <v>139</v>
      </c>
      <c r="I20" s="1">
        <v>144</v>
      </c>
      <c r="J20" s="1">
        <v>178</v>
      </c>
      <c r="K20" s="1">
        <v>185</v>
      </c>
    </row>
    <row r="21" spans="1:11" x14ac:dyDescent="0.25">
      <c r="A21" s="16" t="s">
        <v>96</v>
      </c>
      <c r="B21" s="1">
        <v>64</v>
      </c>
      <c r="C21" s="1">
        <v>57</v>
      </c>
      <c r="D21" s="1">
        <v>43</v>
      </c>
      <c r="E21" s="1">
        <v>28</v>
      </c>
      <c r="F21" s="1">
        <v>37</v>
      </c>
      <c r="G21" s="1">
        <v>54</v>
      </c>
      <c r="H21" s="1">
        <v>56</v>
      </c>
      <c r="I21" s="1">
        <v>50</v>
      </c>
      <c r="J21" s="1">
        <v>63</v>
      </c>
      <c r="K21" s="1">
        <v>98</v>
      </c>
    </row>
    <row r="22" spans="1:11" x14ac:dyDescent="0.25">
      <c r="A22" s="16" t="s">
        <v>97</v>
      </c>
      <c r="B22" s="1">
        <v>16</v>
      </c>
      <c r="C22" s="1">
        <v>10</v>
      </c>
      <c r="D22" s="1">
        <v>8</v>
      </c>
      <c r="E22" s="1">
        <v>14</v>
      </c>
      <c r="F22" s="1">
        <v>14</v>
      </c>
      <c r="G22" s="1">
        <v>12</v>
      </c>
      <c r="H22" s="1">
        <v>11</v>
      </c>
      <c r="I22" s="1">
        <v>8</v>
      </c>
      <c r="J22" s="1">
        <v>12</v>
      </c>
      <c r="K22" s="1">
        <v>17</v>
      </c>
    </row>
    <row r="23" spans="1:11" x14ac:dyDescent="0.25">
      <c r="A23" s="16" t="s">
        <v>98</v>
      </c>
      <c r="B23" s="1">
        <v>36</v>
      </c>
      <c r="C23" s="1">
        <v>35</v>
      </c>
      <c r="D23" s="1">
        <v>25</v>
      </c>
      <c r="E23" s="1">
        <v>17</v>
      </c>
      <c r="F23" s="1">
        <v>24</v>
      </c>
      <c r="G23" s="1">
        <v>25</v>
      </c>
      <c r="H23" s="1">
        <v>25</v>
      </c>
      <c r="I23" s="1">
        <v>30</v>
      </c>
      <c r="J23" s="1">
        <v>43</v>
      </c>
      <c r="K23" s="1">
        <v>43</v>
      </c>
    </row>
    <row r="24" spans="1:11" x14ac:dyDescent="0.25">
      <c r="A24" s="16" t="s">
        <v>99</v>
      </c>
      <c r="B24" s="1">
        <v>44</v>
      </c>
      <c r="C24" s="1">
        <v>42</v>
      </c>
      <c r="D24" s="1">
        <v>23</v>
      </c>
      <c r="E24" s="1">
        <v>30</v>
      </c>
      <c r="F24" s="1">
        <v>28</v>
      </c>
      <c r="G24" s="1">
        <v>33</v>
      </c>
      <c r="H24" s="1">
        <v>27</v>
      </c>
      <c r="I24" s="1">
        <v>28</v>
      </c>
      <c r="J24" s="1">
        <v>56</v>
      </c>
      <c r="K24" s="1">
        <v>37</v>
      </c>
    </row>
    <row r="25" spans="1:11" x14ac:dyDescent="0.25">
      <c r="A25" s="16" t="s">
        <v>100</v>
      </c>
      <c r="B25" s="1">
        <v>22</v>
      </c>
      <c r="C25" s="1">
        <v>16</v>
      </c>
      <c r="D25" s="1">
        <v>12</v>
      </c>
      <c r="E25" s="1">
        <v>11</v>
      </c>
      <c r="F25" s="1">
        <v>10</v>
      </c>
      <c r="G25" s="1">
        <v>12</v>
      </c>
      <c r="H25" s="1">
        <v>16</v>
      </c>
      <c r="I25" s="1">
        <v>16</v>
      </c>
      <c r="J25" s="1">
        <v>21</v>
      </c>
      <c r="K25" s="1">
        <v>26</v>
      </c>
    </row>
    <row r="26" spans="1:11" x14ac:dyDescent="0.25">
      <c r="A26" s="10" t="s">
        <v>13</v>
      </c>
      <c r="B26" s="5">
        <v>15049</v>
      </c>
      <c r="C26" s="5">
        <v>15395</v>
      </c>
      <c r="D26" s="5">
        <v>15469</v>
      </c>
      <c r="E26" s="5">
        <v>15377</v>
      </c>
      <c r="F26" s="5">
        <v>15104</v>
      </c>
      <c r="G26" s="5">
        <v>14793</v>
      </c>
      <c r="H26" s="5">
        <v>14880</v>
      </c>
      <c r="I26" s="5">
        <v>15188</v>
      </c>
      <c r="J26" s="5">
        <v>15454</v>
      </c>
      <c r="K26" s="5">
        <v>15647</v>
      </c>
    </row>
    <row r="27" spans="1:11" x14ac:dyDescent="0.25">
      <c r="A27" s="15"/>
    </row>
    <row r="28" spans="1:11" x14ac:dyDescent="0.25">
      <c r="A28" s="15"/>
    </row>
    <row r="29" spans="1:11" x14ac:dyDescent="0.25">
      <c r="A29" s="15"/>
      <c r="B29" s="21" t="s">
        <v>29</v>
      </c>
      <c r="C29" s="22"/>
      <c r="D29" s="22"/>
      <c r="E29" s="22"/>
      <c r="F29" s="22"/>
      <c r="G29" s="22"/>
      <c r="H29" s="22"/>
      <c r="I29" s="22"/>
      <c r="J29" s="22"/>
      <c r="K29" s="22"/>
    </row>
    <row r="30" spans="1:11" x14ac:dyDescent="0.25">
      <c r="A30" s="9" t="s">
        <v>33</v>
      </c>
      <c r="B30" s="4" t="s">
        <v>0</v>
      </c>
      <c r="C30" s="4" t="s">
        <v>1</v>
      </c>
      <c r="D30" s="4" t="s">
        <v>2</v>
      </c>
      <c r="E30" s="4" t="s">
        <v>3</v>
      </c>
      <c r="F30" s="4" t="s">
        <v>4</v>
      </c>
      <c r="G30" s="4" t="s">
        <v>5</v>
      </c>
      <c r="H30" s="4" t="s">
        <v>6</v>
      </c>
      <c r="I30" s="4" t="s">
        <v>7</v>
      </c>
      <c r="J30" s="4" t="s">
        <v>8</v>
      </c>
      <c r="K30" s="4" t="s">
        <v>9</v>
      </c>
    </row>
    <row r="31" spans="1:11" x14ac:dyDescent="0.25">
      <c r="A31" s="8" t="s">
        <v>83</v>
      </c>
      <c r="B31" s="2">
        <v>0.22097980292123801</v>
      </c>
      <c r="C31" s="2">
        <v>0.21322121957889001</v>
      </c>
      <c r="D31" s="2">
        <v>0.20989806866952801</v>
      </c>
      <c r="E31" s="2">
        <v>0.21278748229581201</v>
      </c>
      <c r="F31" s="2">
        <v>0.21814418765091401</v>
      </c>
      <c r="G31" s="2">
        <v>0.2190557209698</v>
      </c>
      <c r="H31" s="2">
        <v>0.23620152844608</v>
      </c>
      <c r="I31" s="2">
        <v>0.25249445676274901</v>
      </c>
      <c r="J31" s="2">
        <v>0.26247600767754298</v>
      </c>
      <c r="K31" s="2">
        <v>0.28325508607198702</v>
      </c>
    </row>
    <row r="32" spans="1:11" x14ac:dyDescent="0.25">
      <c r="A32" s="8" t="s">
        <v>84</v>
      </c>
      <c r="B32" s="2">
        <v>2.39010413026766E-2</v>
      </c>
      <c r="C32" s="2">
        <v>2.3721629751162199E-2</v>
      </c>
      <c r="D32" s="2">
        <v>2.4812231759656699E-2</v>
      </c>
      <c r="E32" s="2">
        <v>2.5763809266878001E-2</v>
      </c>
      <c r="F32" s="2">
        <v>2.86305622628493E-2</v>
      </c>
      <c r="G32" s="2">
        <v>2.94201049198922E-2</v>
      </c>
      <c r="H32" s="2">
        <v>3.07812057741296E-2</v>
      </c>
      <c r="I32" s="2">
        <v>3.1111419068736101E-2</v>
      </c>
      <c r="J32" s="2">
        <v>3.3589251439539301E-2</v>
      </c>
      <c r="K32" s="2">
        <v>3.8443219704701603E-2</v>
      </c>
    </row>
    <row r="33" spans="1:11" x14ac:dyDescent="0.25">
      <c r="A33" s="8" t="s">
        <v>85</v>
      </c>
      <c r="B33" s="2">
        <v>3.6270878468096998E-2</v>
      </c>
      <c r="C33" s="2">
        <v>3.6778780421110199E-2</v>
      </c>
      <c r="D33" s="2">
        <v>3.6748927038626603E-2</v>
      </c>
      <c r="E33" s="2">
        <v>4.0331827072233102E-2</v>
      </c>
      <c r="F33" s="2">
        <v>3.9047947568126899E-2</v>
      </c>
      <c r="G33" s="2">
        <v>3.7076421380972599E-2</v>
      </c>
      <c r="H33" s="2">
        <v>4.0333993772997401E-2</v>
      </c>
      <c r="I33" s="2">
        <v>4.2544345898004397E-2</v>
      </c>
      <c r="J33" s="2">
        <v>4.3871675349602401E-2</v>
      </c>
      <c r="K33" s="2">
        <v>4.6335986936109401E-2</v>
      </c>
    </row>
    <row r="34" spans="1:11" x14ac:dyDescent="0.25">
      <c r="A34" s="8" t="s">
        <v>86</v>
      </c>
      <c r="B34" s="2">
        <v>0.65049968551261395</v>
      </c>
      <c r="C34" s="2">
        <v>0.65162701668033896</v>
      </c>
      <c r="D34" s="2">
        <v>0.65745708154506399</v>
      </c>
      <c r="E34" s="2">
        <v>0.65765158157415504</v>
      </c>
      <c r="F34" s="2">
        <v>0.65539841324594705</v>
      </c>
      <c r="G34" s="2">
        <v>0.65482773287962603</v>
      </c>
      <c r="H34" s="2">
        <v>0.63458816869515999</v>
      </c>
      <c r="I34" s="2">
        <v>0.61550720620842603</v>
      </c>
      <c r="J34" s="2">
        <v>0.60220729366602699</v>
      </c>
      <c r="K34" s="2">
        <v>0.57501530924678501</v>
      </c>
    </row>
    <row r="35" spans="1:11" x14ac:dyDescent="0.25">
      <c r="A35" s="8" t="s">
        <v>87</v>
      </c>
      <c r="B35" s="2">
        <v>2.10357117897827E-2</v>
      </c>
      <c r="C35" s="2">
        <v>2.4405250205086101E-2</v>
      </c>
      <c r="D35" s="2">
        <v>2.93723175965665E-2</v>
      </c>
      <c r="E35" s="2">
        <v>3.1968705739529202E-2</v>
      </c>
      <c r="F35" s="2">
        <v>3.2493963435667503E-2</v>
      </c>
      <c r="G35" s="2">
        <v>3.06961576634056E-2</v>
      </c>
      <c r="H35" s="2">
        <v>2.8729125389187701E-2</v>
      </c>
      <c r="I35" s="2">
        <v>2.9864190687361399E-2</v>
      </c>
      <c r="J35" s="2">
        <v>3.0435974773786699E-2</v>
      </c>
      <c r="K35" s="2">
        <v>3.2999931958903203E-2</v>
      </c>
    </row>
    <row r="36" spans="1:11" x14ac:dyDescent="0.25">
      <c r="A36" s="8" t="s">
        <v>88</v>
      </c>
      <c r="B36" s="2">
        <v>4.7312880005590897E-2</v>
      </c>
      <c r="C36" s="2">
        <v>5.0246103363412599E-2</v>
      </c>
      <c r="D36" s="2">
        <v>4.1711373390557901E-2</v>
      </c>
      <c r="E36" s="2">
        <v>3.1496594051392698E-2</v>
      </c>
      <c r="F36" s="2">
        <v>2.6284925836495301E-2</v>
      </c>
      <c r="G36" s="2">
        <v>2.89238621863037E-2</v>
      </c>
      <c r="H36" s="2">
        <v>2.93659779224455E-2</v>
      </c>
      <c r="I36" s="2">
        <v>2.8478381374722798E-2</v>
      </c>
      <c r="J36" s="2">
        <v>2.7419797093501501E-2</v>
      </c>
      <c r="K36" s="2">
        <v>2.3950466081513199E-2</v>
      </c>
    </row>
    <row r="37" spans="1:11" x14ac:dyDescent="0.25">
      <c r="A37" s="8" t="s">
        <v>89</v>
      </c>
      <c r="B37" s="2">
        <v>0.21160409556314</v>
      </c>
      <c r="C37" s="2">
        <v>0.22985074626865701</v>
      </c>
      <c r="D37" s="2">
        <v>0.190647482014388</v>
      </c>
      <c r="E37" s="2">
        <v>0.14838709677419401</v>
      </c>
      <c r="F37" s="2">
        <v>0.160818713450292</v>
      </c>
      <c r="G37" s="2">
        <v>0.21588089330024801</v>
      </c>
      <c r="H37" s="2">
        <v>0.31434599156118098</v>
      </c>
      <c r="I37" s="2">
        <v>0.360416666666667</v>
      </c>
      <c r="J37" s="2">
        <v>0.348884381338742</v>
      </c>
      <c r="K37" s="2">
        <v>0.34375</v>
      </c>
    </row>
    <row r="38" spans="1:11" x14ac:dyDescent="0.25">
      <c r="A38" s="8" t="s">
        <v>90</v>
      </c>
      <c r="B38" s="2">
        <v>2.7303754266211601E-2</v>
      </c>
      <c r="C38" s="2">
        <v>3.5820895522388103E-2</v>
      </c>
      <c r="D38" s="2">
        <v>3.2374100719424502E-2</v>
      </c>
      <c r="E38" s="2">
        <v>2.9032258064516099E-2</v>
      </c>
      <c r="F38" s="2">
        <v>5.5555555555555601E-2</v>
      </c>
      <c r="G38" s="2">
        <v>5.95533498759305E-2</v>
      </c>
      <c r="H38" s="2">
        <v>6.9620253164557E-2</v>
      </c>
      <c r="I38" s="2">
        <v>7.0833333333333304E-2</v>
      </c>
      <c r="J38" s="2">
        <v>7.0993914807302202E-2</v>
      </c>
      <c r="K38" s="2">
        <v>7.5367647058823498E-2</v>
      </c>
    </row>
    <row r="39" spans="1:11" x14ac:dyDescent="0.25">
      <c r="A39" s="8" t="s">
        <v>91</v>
      </c>
      <c r="B39" s="2">
        <v>3.4129692832764499E-2</v>
      </c>
      <c r="C39" s="2">
        <v>2.6865671641791E-2</v>
      </c>
      <c r="D39" s="2">
        <v>1.7985611510791401E-2</v>
      </c>
      <c r="E39" s="2">
        <v>3.8709677419354799E-2</v>
      </c>
      <c r="F39" s="2">
        <v>3.8011695906432698E-2</v>
      </c>
      <c r="G39" s="2">
        <v>4.7146401985111698E-2</v>
      </c>
      <c r="H39" s="2">
        <v>4.2194092827004197E-2</v>
      </c>
      <c r="I39" s="2">
        <v>4.1666666666666699E-2</v>
      </c>
      <c r="J39" s="2">
        <v>5.0709939148073001E-2</v>
      </c>
      <c r="K39" s="2">
        <v>4.9632352941176502E-2</v>
      </c>
    </row>
    <row r="40" spans="1:11" x14ac:dyDescent="0.25">
      <c r="A40" s="8" t="s">
        <v>92</v>
      </c>
      <c r="B40" s="2">
        <v>0.66894197952218404</v>
      </c>
      <c r="C40" s="2">
        <v>0.64179104477611904</v>
      </c>
      <c r="D40" s="2">
        <v>0.70503597122302197</v>
      </c>
      <c r="E40" s="2">
        <v>0.72903225806451599</v>
      </c>
      <c r="F40" s="2">
        <v>0.67543859649122795</v>
      </c>
      <c r="G40" s="2">
        <v>0.60049627791563298</v>
      </c>
      <c r="H40" s="2">
        <v>0.47679324894514802</v>
      </c>
      <c r="I40" s="2">
        <v>0.4375</v>
      </c>
      <c r="J40" s="2">
        <v>0.44624746450304298</v>
      </c>
      <c r="K40" s="2">
        <v>0.402573529411765</v>
      </c>
    </row>
    <row r="41" spans="1:11" x14ac:dyDescent="0.25">
      <c r="A41" s="8" t="s">
        <v>93</v>
      </c>
      <c r="B41" s="2">
        <v>2.38907849829352E-2</v>
      </c>
      <c r="C41" s="2">
        <v>1.49253731343284E-2</v>
      </c>
      <c r="D41" s="2">
        <v>1.4388489208633099E-2</v>
      </c>
      <c r="E41" s="2">
        <v>3.2258064516128997E-2</v>
      </c>
      <c r="F41" s="2">
        <v>2.9239766081871298E-2</v>
      </c>
      <c r="G41" s="2">
        <v>2.9776674937965299E-2</v>
      </c>
      <c r="H41" s="2">
        <v>2.9535864978902999E-2</v>
      </c>
      <c r="I41" s="2">
        <v>3.54166666666667E-2</v>
      </c>
      <c r="J41" s="2">
        <v>3.4482758620689703E-2</v>
      </c>
      <c r="K41" s="2">
        <v>7.3529411764705899E-2</v>
      </c>
    </row>
    <row r="42" spans="1:11" x14ac:dyDescent="0.25">
      <c r="A42" s="8" t="s">
        <v>94</v>
      </c>
      <c r="B42" s="2">
        <v>3.4129692832764499E-2</v>
      </c>
      <c r="C42" s="2">
        <v>5.0746268656716401E-2</v>
      </c>
      <c r="D42" s="2">
        <v>3.9568345323740997E-2</v>
      </c>
      <c r="E42" s="2">
        <v>2.25806451612903E-2</v>
      </c>
      <c r="F42" s="2">
        <v>4.0935672514619902E-2</v>
      </c>
      <c r="G42" s="2">
        <v>4.7146401985111698E-2</v>
      </c>
      <c r="H42" s="2">
        <v>6.7510548523206704E-2</v>
      </c>
      <c r="I42" s="2">
        <v>5.4166666666666703E-2</v>
      </c>
      <c r="J42" s="2">
        <v>4.8681541582150101E-2</v>
      </c>
      <c r="K42" s="2">
        <v>5.5147058823529403E-2</v>
      </c>
    </row>
    <row r="43" spans="1:11" x14ac:dyDescent="0.25">
      <c r="A43" s="8" t="s">
        <v>95</v>
      </c>
      <c r="B43" s="2">
        <v>0.59284116331096204</v>
      </c>
      <c r="C43" s="2">
        <v>0.62962962962962998</v>
      </c>
      <c r="D43" s="2">
        <v>0.60215053763440896</v>
      </c>
      <c r="E43" s="2">
        <v>0.58333333333333304</v>
      </c>
      <c r="F43" s="2">
        <v>0.57677902621722799</v>
      </c>
      <c r="G43" s="2">
        <v>0.52112676056338003</v>
      </c>
      <c r="H43" s="2">
        <v>0.50729927007299302</v>
      </c>
      <c r="I43" s="2">
        <v>0.52173913043478304</v>
      </c>
      <c r="J43" s="2">
        <v>0.477211796246649</v>
      </c>
      <c r="K43" s="2">
        <v>0.45566502463054198</v>
      </c>
    </row>
    <row r="44" spans="1:11" x14ac:dyDescent="0.25">
      <c r="A44" s="8" t="s">
        <v>96</v>
      </c>
      <c r="B44" s="2">
        <v>0.14317673378076101</v>
      </c>
      <c r="C44" s="2">
        <v>0.131944444444444</v>
      </c>
      <c r="D44" s="2">
        <v>0.154121863799283</v>
      </c>
      <c r="E44" s="2">
        <v>0.116666666666667</v>
      </c>
      <c r="F44" s="2">
        <v>0.13857677902621701</v>
      </c>
      <c r="G44" s="2">
        <v>0.190140845070423</v>
      </c>
      <c r="H44" s="2">
        <v>0.20437956204379601</v>
      </c>
      <c r="I44" s="2">
        <v>0.18115942028985499</v>
      </c>
      <c r="J44" s="2">
        <v>0.16890080428954399</v>
      </c>
      <c r="K44" s="2">
        <v>0.24137931034482801</v>
      </c>
    </row>
    <row r="45" spans="1:11" x14ac:dyDescent="0.25">
      <c r="A45" s="8" t="s">
        <v>97</v>
      </c>
      <c r="B45" s="2">
        <v>3.5794183445190197E-2</v>
      </c>
      <c r="C45" s="2">
        <v>2.3148148148148098E-2</v>
      </c>
      <c r="D45" s="2">
        <v>2.8673835125448001E-2</v>
      </c>
      <c r="E45" s="2">
        <v>5.83333333333333E-2</v>
      </c>
      <c r="F45" s="2">
        <v>5.2434456928839003E-2</v>
      </c>
      <c r="G45" s="2">
        <v>4.2253521126760597E-2</v>
      </c>
      <c r="H45" s="2">
        <v>4.0145985401459902E-2</v>
      </c>
      <c r="I45" s="2">
        <v>2.8985507246376802E-2</v>
      </c>
      <c r="J45" s="2">
        <v>3.2171581769436998E-2</v>
      </c>
      <c r="K45" s="2">
        <v>4.1871921182266E-2</v>
      </c>
    </row>
    <row r="46" spans="1:11" x14ac:dyDescent="0.25">
      <c r="A46" s="8" t="s">
        <v>98</v>
      </c>
      <c r="B46" s="2">
        <v>8.0536912751677805E-2</v>
      </c>
      <c r="C46" s="2">
        <v>8.1018518518518504E-2</v>
      </c>
      <c r="D46" s="2">
        <v>8.9605734767025103E-2</v>
      </c>
      <c r="E46" s="2">
        <v>7.0833333333333304E-2</v>
      </c>
      <c r="F46" s="2">
        <v>8.98876404494382E-2</v>
      </c>
      <c r="G46" s="2">
        <v>8.8028169014084501E-2</v>
      </c>
      <c r="H46" s="2">
        <v>9.12408759124088E-2</v>
      </c>
      <c r="I46" s="2">
        <v>0.108695652173913</v>
      </c>
      <c r="J46" s="2">
        <v>0.115281501340483</v>
      </c>
      <c r="K46" s="2">
        <v>0.105911330049261</v>
      </c>
    </row>
    <row r="47" spans="1:11" x14ac:dyDescent="0.25">
      <c r="A47" s="8" t="s">
        <v>99</v>
      </c>
      <c r="B47" s="2">
        <v>9.8434004474272904E-2</v>
      </c>
      <c r="C47" s="2">
        <v>9.7222222222222196E-2</v>
      </c>
      <c r="D47" s="2">
        <v>8.2437275985663097E-2</v>
      </c>
      <c r="E47" s="2">
        <v>0.125</v>
      </c>
      <c r="F47" s="2">
        <v>0.10486891385767801</v>
      </c>
      <c r="G47" s="2">
        <v>0.11619718309859201</v>
      </c>
      <c r="H47" s="2">
        <v>9.8540145985401506E-2</v>
      </c>
      <c r="I47" s="2">
        <v>0.101449275362319</v>
      </c>
      <c r="J47" s="2">
        <v>0.150134048257373</v>
      </c>
      <c r="K47" s="2">
        <v>9.1133004926108402E-2</v>
      </c>
    </row>
    <row r="48" spans="1:11" x14ac:dyDescent="0.25">
      <c r="A48" s="8" t="s">
        <v>100</v>
      </c>
      <c r="B48" s="2">
        <v>4.9217002237136501E-2</v>
      </c>
      <c r="C48" s="2">
        <v>3.7037037037037E-2</v>
      </c>
      <c r="D48" s="2">
        <v>4.3010752688171998E-2</v>
      </c>
      <c r="E48" s="2">
        <v>4.5833333333333302E-2</v>
      </c>
      <c r="F48" s="2">
        <v>3.7453183520599301E-2</v>
      </c>
      <c r="G48" s="2">
        <v>4.2253521126760597E-2</v>
      </c>
      <c r="H48" s="2">
        <v>5.8394160583941597E-2</v>
      </c>
      <c r="I48" s="2">
        <v>5.7971014492753603E-2</v>
      </c>
      <c r="J48" s="2">
        <v>5.63002680965147E-2</v>
      </c>
      <c r="K48" s="2">
        <v>6.4039408866995107E-2</v>
      </c>
    </row>
    <row r="49" spans="1:12" x14ac:dyDescent="0.25">
      <c r="A49" s="15"/>
    </row>
    <row r="50" spans="1:12" x14ac:dyDescent="0.25">
      <c r="A50" s="15"/>
    </row>
    <row r="51" spans="1:12" x14ac:dyDescent="0.25">
      <c r="A51" s="15"/>
      <c r="B51" s="21" t="s">
        <v>30</v>
      </c>
      <c r="C51" s="21"/>
      <c r="D51" s="21"/>
      <c r="E51" s="21"/>
      <c r="F51" s="21"/>
      <c r="G51" s="21"/>
      <c r="H51" s="21"/>
      <c r="I51" s="21"/>
      <c r="J51" s="21"/>
      <c r="K51" s="6" t="s">
        <v>31</v>
      </c>
      <c r="L51" s="6" t="s">
        <v>32</v>
      </c>
    </row>
    <row r="52" spans="1:12" x14ac:dyDescent="0.25">
      <c r="A52" s="9" t="s">
        <v>33</v>
      </c>
      <c r="B52" s="4" t="s">
        <v>14</v>
      </c>
      <c r="C52" s="4" t="s">
        <v>15</v>
      </c>
      <c r="D52" s="4" t="s">
        <v>16</v>
      </c>
      <c r="E52" s="4" t="s">
        <v>17</v>
      </c>
      <c r="F52" s="4" t="s">
        <v>18</v>
      </c>
      <c r="G52" s="4" t="s">
        <v>19</v>
      </c>
      <c r="H52" s="4" t="s">
        <v>20</v>
      </c>
      <c r="I52" s="4" t="s">
        <v>21</v>
      </c>
      <c r="J52" s="4" t="s">
        <v>22</v>
      </c>
      <c r="K52" s="4" t="s">
        <v>23</v>
      </c>
      <c r="L52" s="4" t="s">
        <v>24</v>
      </c>
    </row>
    <row r="53" spans="1:12" x14ac:dyDescent="0.25">
      <c r="A53" s="8" t="s">
        <v>83</v>
      </c>
      <c r="B53" s="2">
        <v>-1.3598987982289701E-2</v>
      </c>
      <c r="C53" s="2">
        <v>3.5267714010900901E-3</v>
      </c>
      <c r="D53" s="2">
        <v>7.9872204472843395E-3</v>
      </c>
      <c r="E53" s="2">
        <v>2.2187004754358202E-3</v>
      </c>
      <c r="F53" s="2">
        <v>-2.2770398481973399E-2</v>
      </c>
      <c r="G53" s="2">
        <v>8.0258899676375395E-2</v>
      </c>
      <c r="H53" s="2">
        <v>9.1671659676452993E-2</v>
      </c>
      <c r="I53" s="2">
        <v>5.0768386388583997E-2</v>
      </c>
      <c r="J53" s="2">
        <v>8.7229041525202403E-2</v>
      </c>
      <c r="K53" s="3">
        <v>0.34724919093851098</v>
      </c>
      <c r="L53" s="3">
        <v>0.31657179000632502</v>
      </c>
    </row>
    <row r="54" spans="1:12" x14ac:dyDescent="0.25">
      <c r="A54" s="8" t="s">
        <v>84</v>
      </c>
      <c r="B54" s="2">
        <v>1.4619883040935699E-2</v>
      </c>
      <c r="C54" s="2">
        <v>6.6282420749279494E-2</v>
      </c>
      <c r="D54" s="2">
        <v>3.24324324324324E-2</v>
      </c>
      <c r="E54" s="2">
        <v>8.6387434554973802E-2</v>
      </c>
      <c r="F54" s="2">
        <v>0</v>
      </c>
      <c r="G54" s="2">
        <v>4.81927710843374E-2</v>
      </c>
      <c r="H54" s="2">
        <v>3.2183908045976997E-2</v>
      </c>
      <c r="I54" s="2">
        <v>9.1314031180400906E-2</v>
      </c>
      <c r="J54" s="2">
        <v>0.15306122448979601</v>
      </c>
      <c r="K54" s="3">
        <v>0.36144578313253001</v>
      </c>
      <c r="L54" s="3">
        <v>0.65204678362573099</v>
      </c>
    </row>
    <row r="55" spans="1:12" x14ac:dyDescent="0.25">
      <c r="A55" s="8" t="s">
        <v>85</v>
      </c>
      <c r="B55" s="2">
        <v>3.6608863198458602E-2</v>
      </c>
      <c r="C55" s="2">
        <v>1.8587360594795502E-2</v>
      </c>
      <c r="D55" s="2">
        <v>9.12408759124088E-2</v>
      </c>
      <c r="E55" s="2">
        <v>-5.35117056856187E-2</v>
      </c>
      <c r="F55" s="2">
        <v>-7.5971731448763194E-2</v>
      </c>
      <c r="G55" s="2">
        <v>8.9866156787762899E-2</v>
      </c>
      <c r="H55" s="2">
        <v>7.7192982456140397E-2</v>
      </c>
      <c r="I55" s="2">
        <v>4.2345276872964202E-2</v>
      </c>
      <c r="J55" s="2">
        <v>6.4062499999999994E-2</v>
      </c>
      <c r="K55" s="3">
        <v>0.30210325047801101</v>
      </c>
      <c r="L55" s="3">
        <v>0.31213872832369899</v>
      </c>
    </row>
    <row r="56" spans="1:12" x14ac:dyDescent="0.25">
      <c r="A56" s="8" t="s">
        <v>86</v>
      </c>
      <c r="B56" s="2">
        <v>2.40653201547056E-2</v>
      </c>
      <c r="C56" s="2">
        <v>2.8535459504825899E-2</v>
      </c>
      <c r="D56" s="2">
        <v>-5.4059567523459797E-3</v>
      </c>
      <c r="E56" s="2">
        <v>-2.5740949646190101E-2</v>
      </c>
      <c r="F56" s="2">
        <v>-2.7684210526315801E-2</v>
      </c>
      <c r="G56" s="2">
        <v>-2.91220093103822E-2</v>
      </c>
      <c r="H56" s="2">
        <v>-9.4781445138269402E-3</v>
      </c>
      <c r="I56" s="2">
        <v>-1.1032308904649299E-2</v>
      </c>
      <c r="J56" s="2">
        <v>-3.80193511667615E-2</v>
      </c>
      <c r="K56" s="3">
        <v>-8.5092562520298801E-2</v>
      </c>
      <c r="L56" s="3">
        <v>-9.2071336484744304E-2</v>
      </c>
    </row>
    <row r="57" spans="1:12" x14ac:dyDescent="0.25">
      <c r="A57" s="8" t="s">
        <v>87</v>
      </c>
      <c r="B57" s="2">
        <v>0.186046511627907</v>
      </c>
      <c r="C57" s="2">
        <v>0.22689075630252101</v>
      </c>
      <c r="D57" s="2">
        <v>8.2191780821917804E-2</v>
      </c>
      <c r="E57" s="2">
        <v>-6.3291139240506302E-3</v>
      </c>
      <c r="F57" s="2">
        <v>-8.0679405520169806E-2</v>
      </c>
      <c r="G57" s="2">
        <v>-6.23556581986143E-2</v>
      </c>
      <c r="H57" s="2">
        <v>6.1576354679802998E-2</v>
      </c>
      <c r="I57" s="2">
        <v>3.01624129930394E-2</v>
      </c>
      <c r="J57" s="2">
        <v>9.2342342342342301E-2</v>
      </c>
      <c r="K57" s="3">
        <v>0.120092378752887</v>
      </c>
      <c r="L57" s="3">
        <v>0.61129568106312304</v>
      </c>
    </row>
    <row r="58" spans="1:12" x14ac:dyDescent="0.25">
      <c r="A58" s="8" t="s">
        <v>88</v>
      </c>
      <c r="B58" s="2">
        <v>8.5672082717872994E-2</v>
      </c>
      <c r="C58" s="2">
        <v>-0.153741496598639</v>
      </c>
      <c r="D58" s="2">
        <v>-0.24919614147909999</v>
      </c>
      <c r="E58" s="2">
        <v>-0.18415417558886499</v>
      </c>
      <c r="F58" s="2">
        <v>7.0866141732283505E-2</v>
      </c>
      <c r="G58" s="2">
        <v>1.7156862745097999E-2</v>
      </c>
      <c r="H58" s="2">
        <v>-9.6385542168674707E-3</v>
      </c>
      <c r="I58" s="2">
        <v>-2.6763990267639901E-2</v>
      </c>
      <c r="J58" s="2">
        <v>-0.12</v>
      </c>
      <c r="K58" s="3">
        <v>-0.13725490196078399</v>
      </c>
      <c r="L58" s="3">
        <v>-0.480059084194978</v>
      </c>
    </row>
    <row r="59" spans="1:12" x14ac:dyDescent="0.25">
      <c r="A59" s="8" t="s">
        <v>89</v>
      </c>
      <c r="B59" s="2">
        <v>0.241935483870968</v>
      </c>
      <c r="C59" s="2">
        <v>-0.31168831168831201</v>
      </c>
      <c r="D59" s="2">
        <v>-0.13207547169811301</v>
      </c>
      <c r="E59" s="2">
        <v>0.19565217391304299</v>
      </c>
      <c r="F59" s="2">
        <v>0.58181818181818201</v>
      </c>
      <c r="G59" s="2">
        <v>0.71264367816092</v>
      </c>
      <c r="H59" s="2">
        <v>0.161073825503356</v>
      </c>
      <c r="I59" s="2">
        <v>-5.78034682080925E-3</v>
      </c>
      <c r="J59" s="2">
        <v>8.7209302325581398E-2</v>
      </c>
      <c r="K59" s="3">
        <v>1.14942528735632</v>
      </c>
      <c r="L59" s="3">
        <v>2.0161290322580601</v>
      </c>
    </row>
    <row r="60" spans="1:12" x14ac:dyDescent="0.25">
      <c r="A60" s="8" t="s">
        <v>90</v>
      </c>
      <c r="B60" s="2">
        <v>0.5</v>
      </c>
      <c r="C60" s="2">
        <v>-0.25</v>
      </c>
      <c r="D60" s="2">
        <v>0</v>
      </c>
      <c r="E60" s="2">
        <v>1.1111111111111101</v>
      </c>
      <c r="F60" s="2">
        <v>0.26315789473684198</v>
      </c>
      <c r="G60" s="2">
        <v>0.375</v>
      </c>
      <c r="H60" s="2">
        <v>3.03030303030303E-2</v>
      </c>
      <c r="I60" s="2">
        <v>2.9411764705882401E-2</v>
      </c>
      <c r="J60" s="2">
        <v>0.17142857142857101</v>
      </c>
      <c r="K60" s="3">
        <v>0.70833333333333304</v>
      </c>
      <c r="L60" s="3">
        <v>4.125</v>
      </c>
    </row>
    <row r="61" spans="1:12" x14ac:dyDescent="0.25">
      <c r="A61" s="8" t="s">
        <v>91</v>
      </c>
      <c r="B61" s="2">
        <v>-0.1</v>
      </c>
      <c r="C61" s="2">
        <v>-0.44444444444444398</v>
      </c>
      <c r="D61" s="2">
        <v>1.4</v>
      </c>
      <c r="E61" s="2">
        <v>8.3333333333333301E-2</v>
      </c>
      <c r="F61" s="2">
        <v>0.46153846153846201</v>
      </c>
      <c r="G61" s="2">
        <v>5.2631578947368397E-2</v>
      </c>
      <c r="H61" s="2">
        <v>0</v>
      </c>
      <c r="I61" s="2">
        <v>0.25</v>
      </c>
      <c r="J61" s="2">
        <v>0.08</v>
      </c>
      <c r="K61" s="3">
        <v>0.42105263157894701</v>
      </c>
      <c r="L61" s="3">
        <v>1.7</v>
      </c>
    </row>
    <row r="62" spans="1:12" x14ac:dyDescent="0.25">
      <c r="A62" s="8" t="s">
        <v>92</v>
      </c>
      <c r="B62" s="2">
        <v>9.6938775510204106E-2</v>
      </c>
      <c r="C62" s="2">
        <v>-8.8372093023255799E-2</v>
      </c>
      <c r="D62" s="2">
        <v>0.15306122448979601</v>
      </c>
      <c r="E62" s="2">
        <v>2.21238938053097E-2</v>
      </c>
      <c r="F62" s="2">
        <v>4.7619047619047603E-2</v>
      </c>
      <c r="G62" s="2">
        <v>-6.6115702479338803E-2</v>
      </c>
      <c r="H62" s="2">
        <v>-7.0796460176991094E-2</v>
      </c>
      <c r="I62" s="2">
        <v>4.7619047619047603E-2</v>
      </c>
      <c r="J62" s="2">
        <v>-4.5454545454545496E-3</v>
      </c>
      <c r="K62" s="3">
        <v>-9.5041322314049603E-2</v>
      </c>
      <c r="L62" s="3">
        <v>0.11734693877551</v>
      </c>
    </row>
    <row r="63" spans="1:12" x14ac:dyDescent="0.25">
      <c r="A63" s="8" t="s">
        <v>93</v>
      </c>
      <c r="B63" s="2">
        <v>-0.28571428571428598</v>
      </c>
      <c r="C63" s="2">
        <v>-0.2</v>
      </c>
      <c r="D63" s="2">
        <v>1.5</v>
      </c>
      <c r="E63" s="2">
        <v>0</v>
      </c>
      <c r="F63" s="2">
        <v>0.2</v>
      </c>
      <c r="G63" s="2">
        <v>0.16666666666666699</v>
      </c>
      <c r="H63" s="2">
        <v>0.214285714285714</v>
      </c>
      <c r="I63" s="2">
        <v>0</v>
      </c>
      <c r="J63" s="2">
        <v>1.3529411764705901</v>
      </c>
      <c r="K63" s="3">
        <v>2.3333333333333299</v>
      </c>
      <c r="L63" s="3">
        <v>4.71428571428571</v>
      </c>
    </row>
    <row r="64" spans="1:12" x14ac:dyDescent="0.25">
      <c r="A64" s="8" t="s">
        <v>94</v>
      </c>
      <c r="B64" s="2">
        <v>0.7</v>
      </c>
      <c r="C64" s="2">
        <v>-0.35294117647058798</v>
      </c>
      <c r="D64" s="2">
        <v>-0.36363636363636398</v>
      </c>
      <c r="E64" s="2">
        <v>1</v>
      </c>
      <c r="F64" s="2">
        <v>0.35714285714285698</v>
      </c>
      <c r="G64" s="2">
        <v>0.68421052631578905</v>
      </c>
      <c r="H64" s="2">
        <v>-0.1875</v>
      </c>
      <c r="I64" s="2">
        <v>-7.69230769230769E-2</v>
      </c>
      <c r="J64" s="2">
        <v>0.25</v>
      </c>
      <c r="K64" s="3">
        <v>0.57894736842105299</v>
      </c>
      <c r="L64" s="3">
        <v>2</v>
      </c>
    </row>
    <row r="65" spans="1:12" x14ac:dyDescent="0.25">
      <c r="A65" s="8" t="s">
        <v>95</v>
      </c>
      <c r="B65" s="2">
        <v>2.6415094339622601E-2</v>
      </c>
      <c r="C65" s="2">
        <v>-0.38235294117647101</v>
      </c>
      <c r="D65" s="2">
        <v>-0.16666666666666699</v>
      </c>
      <c r="E65" s="2">
        <v>0.1</v>
      </c>
      <c r="F65" s="2">
        <v>-3.8961038961039002E-2</v>
      </c>
      <c r="G65" s="2">
        <v>-6.08108108108108E-2</v>
      </c>
      <c r="H65" s="2">
        <v>3.5971223021582698E-2</v>
      </c>
      <c r="I65" s="2">
        <v>0.23611111111111099</v>
      </c>
      <c r="J65" s="2">
        <v>3.9325842696629199E-2</v>
      </c>
      <c r="K65" s="3">
        <v>0.25</v>
      </c>
      <c r="L65" s="3">
        <v>-0.30188679245283001</v>
      </c>
    </row>
    <row r="66" spans="1:12" x14ac:dyDescent="0.25">
      <c r="A66" s="8" t="s">
        <v>96</v>
      </c>
      <c r="B66" s="2">
        <v>-0.109375</v>
      </c>
      <c r="C66" s="2">
        <v>-0.24561403508771901</v>
      </c>
      <c r="D66" s="2">
        <v>-0.34883720930232598</v>
      </c>
      <c r="E66" s="2">
        <v>0.32142857142857101</v>
      </c>
      <c r="F66" s="2">
        <v>0.45945945945945899</v>
      </c>
      <c r="G66" s="2">
        <v>3.7037037037037E-2</v>
      </c>
      <c r="H66" s="2">
        <v>-0.107142857142857</v>
      </c>
      <c r="I66" s="2">
        <v>0.26</v>
      </c>
      <c r="J66" s="2">
        <v>0.55555555555555602</v>
      </c>
      <c r="K66" s="3">
        <v>0.81481481481481499</v>
      </c>
      <c r="L66" s="3">
        <v>0.53125</v>
      </c>
    </row>
    <row r="67" spans="1:12" x14ac:dyDescent="0.25">
      <c r="A67" s="8" t="s">
        <v>97</v>
      </c>
      <c r="B67" s="2">
        <v>-0.375</v>
      </c>
      <c r="C67" s="2">
        <v>-0.2</v>
      </c>
      <c r="D67" s="2">
        <v>0.75</v>
      </c>
      <c r="E67" s="2">
        <v>0</v>
      </c>
      <c r="F67" s="2">
        <v>-0.14285714285714299</v>
      </c>
      <c r="G67" s="2">
        <v>-8.3333333333333301E-2</v>
      </c>
      <c r="H67" s="2">
        <v>-0.27272727272727298</v>
      </c>
      <c r="I67" s="2">
        <v>0.5</v>
      </c>
      <c r="J67" s="2">
        <v>0.41666666666666702</v>
      </c>
      <c r="K67" s="3">
        <v>0.41666666666666702</v>
      </c>
      <c r="L67" s="3">
        <v>6.25E-2</v>
      </c>
    </row>
    <row r="68" spans="1:12" x14ac:dyDescent="0.25">
      <c r="A68" s="8" t="s">
        <v>98</v>
      </c>
      <c r="B68" s="2">
        <v>-2.7777777777777801E-2</v>
      </c>
      <c r="C68" s="2">
        <v>-0.28571428571428598</v>
      </c>
      <c r="D68" s="2">
        <v>-0.32</v>
      </c>
      <c r="E68" s="2">
        <v>0.41176470588235298</v>
      </c>
      <c r="F68" s="2">
        <v>4.1666666666666699E-2</v>
      </c>
      <c r="G68" s="2">
        <v>0</v>
      </c>
      <c r="H68" s="2">
        <v>0.2</v>
      </c>
      <c r="I68" s="2">
        <v>0.43333333333333302</v>
      </c>
      <c r="J68" s="2">
        <v>0</v>
      </c>
      <c r="K68" s="3">
        <v>0.72</v>
      </c>
      <c r="L68" s="3">
        <v>0.194444444444444</v>
      </c>
    </row>
    <row r="69" spans="1:12" x14ac:dyDescent="0.25">
      <c r="A69" s="8" t="s">
        <v>99</v>
      </c>
      <c r="B69" s="2">
        <v>-4.5454545454545497E-2</v>
      </c>
      <c r="C69" s="2">
        <v>-0.452380952380952</v>
      </c>
      <c r="D69" s="2">
        <v>0.30434782608695699</v>
      </c>
      <c r="E69" s="2">
        <v>-6.6666666666666693E-2</v>
      </c>
      <c r="F69" s="2">
        <v>0.17857142857142899</v>
      </c>
      <c r="G69" s="2">
        <v>-0.18181818181818199</v>
      </c>
      <c r="H69" s="2">
        <v>3.7037037037037E-2</v>
      </c>
      <c r="I69" s="2">
        <v>1</v>
      </c>
      <c r="J69" s="2">
        <v>-0.33928571428571402</v>
      </c>
      <c r="K69" s="3">
        <v>0.12121212121212099</v>
      </c>
      <c r="L69" s="3">
        <v>-0.15909090909090901</v>
      </c>
    </row>
    <row r="70" spans="1:12" x14ac:dyDescent="0.25">
      <c r="A70" s="8" t="s">
        <v>100</v>
      </c>
      <c r="B70" s="2">
        <v>-0.27272727272727298</v>
      </c>
      <c r="C70" s="2">
        <v>-0.25</v>
      </c>
      <c r="D70" s="2">
        <v>-8.3333333333333301E-2</v>
      </c>
      <c r="E70" s="2">
        <v>-9.0909090909090898E-2</v>
      </c>
      <c r="F70" s="2">
        <v>0.2</v>
      </c>
      <c r="G70" s="2">
        <v>0.33333333333333298</v>
      </c>
      <c r="H70" s="2">
        <v>0</v>
      </c>
      <c r="I70" s="2">
        <v>0.3125</v>
      </c>
      <c r="J70" s="2">
        <v>0.238095238095238</v>
      </c>
      <c r="K70" s="3">
        <v>1.1666666666666701</v>
      </c>
      <c r="L70" s="3">
        <v>0.18181818181818199</v>
      </c>
    </row>
    <row r="71" spans="1:12" x14ac:dyDescent="0.25">
      <c r="A71" s="11" t="s">
        <v>13</v>
      </c>
      <c r="B71" s="3">
        <v>2.2991560901056501E-2</v>
      </c>
      <c r="C71" s="3">
        <v>4.80675544007795E-3</v>
      </c>
      <c r="D71" s="3">
        <v>-5.9473786282241902E-3</v>
      </c>
      <c r="E71" s="3">
        <v>-1.7753788125121898E-2</v>
      </c>
      <c r="F71" s="3">
        <v>-2.0590572033898299E-2</v>
      </c>
      <c r="G71" s="3">
        <v>5.8811600081119502E-3</v>
      </c>
      <c r="H71" s="3">
        <v>2.0698924731182799E-2</v>
      </c>
      <c r="I71" s="3">
        <v>1.7513826705293702E-2</v>
      </c>
      <c r="J71" s="3">
        <v>1.2488676070920199E-2</v>
      </c>
      <c r="K71" s="3">
        <v>5.7730007435949401E-2</v>
      </c>
      <c r="L71" s="3">
        <v>3.9736859591999497E-2</v>
      </c>
    </row>
    <row r="72" spans="1:12" x14ac:dyDescent="0.25">
      <c r="A72" s="15"/>
    </row>
    <row r="73" spans="1:12" x14ac:dyDescent="0.25">
      <c r="A73" s="13" t="s">
        <v>34</v>
      </c>
    </row>
    <row r="74" spans="1:12" x14ac:dyDescent="0.25">
      <c r="A74" s="14" t="s">
        <v>35</v>
      </c>
    </row>
    <row r="75" spans="1:12" x14ac:dyDescent="0.25">
      <c r="A75" s="14" t="s">
        <v>36</v>
      </c>
    </row>
    <row r="76" spans="1:12" x14ac:dyDescent="0.25">
      <c r="A76" s="14" t="s">
        <v>37</v>
      </c>
    </row>
    <row r="77" spans="1:12" x14ac:dyDescent="0.25">
      <c r="A77" s="14" t="s">
        <v>102</v>
      </c>
    </row>
    <row r="78" spans="1:12" x14ac:dyDescent="0.25">
      <c r="A78" s="14" t="s">
        <v>38</v>
      </c>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158</v>
      </c>
    </row>
    <row r="2" spans="1:11" ht="15" x14ac:dyDescent="0.25">
      <c r="A2" s="12" t="s">
        <v>159</v>
      </c>
    </row>
    <row r="3" spans="1:11" ht="15" x14ac:dyDescent="0.25">
      <c r="A3" s="12" t="s">
        <v>27</v>
      </c>
    </row>
    <row r="4" spans="1:11" x14ac:dyDescent="0.25">
      <c r="A4" s="15"/>
    </row>
    <row r="5" spans="1:11" x14ac:dyDescent="0.25">
      <c r="A5" s="17" t="str">
        <f>HYPERLINK("#'Table of contents'!A44",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10</v>
      </c>
      <c r="B8" s="1">
        <v>5153</v>
      </c>
      <c r="C8" s="1">
        <v>5311</v>
      </c>
      <c r="D8" s="1">
        <v>5216</v>
      </c>
      <c r="E8" s="1">
        <v>5035</v>
      </c>
      <c r="F8" s="1">
        <v>4739</v>
      </c>
      <c r="G8" s="1">
        <v>4651</v>
      </c>
      <c r="H8" s="1">
        <v>4522</v>
      </c>
      <c r="I8" s="1">
        <v>4487</v>
      </c>
      <c r="J8" s="1">
        <v>4505</v>
      </c>
      <c r="K8" s="1">
        <v>4501</v>
      </c>
    </row>
    <row r="9" spans="1:11" x14ac:dyDescent="0.25">
      <c r="A9" s="16" t="s">
        <v>11</v>
      </c>
      <c r="B9" s="1">
        <v>4593</v>
      </c>
      <c r="C9" s="1">
        <v>4625</v>
      </c>
      <c r="D9" s="1">
        <v>4779</v>
      </c>
      <c r="E9" s="1">
        <v>5026</v>
      </c>
      <c r="F9" s="1">
        <v>5407</v>
      </c>
      <c r="G9" s="1">
        <v>5716</v>
      </c>
      <c r="H9" s="1">
        <v>6308</v>
      </c>
      <c r="I9" s="1">
        <v>6949</v>
      </c>
      <c r="J9" s="1">
        <v>7678</v>
      </c>
      <c r="K9" s="1">
        <v>8628</v>
      </c>
    </row>
    <row r="10" spans="1:11" x14ac:dyDescent="0.25">
      <c r="A10" s="16" t="s">
        <v>12</v>
      </c>
      <c r="B10" s="1">
        <v>871</v>
      </c>
      <c r="C10" s="1">
        <v>810</v>
      </c>
      <c r="D10" s="1">
        <v>743</v>
      </c>
      <c r="E10" s="1">
        <v>772</v>
      </c>
      <c r="F10" s="1">
        <v>798</v>
      </c>
      <c r="G10" s="1">
        <v>928</v>
      </c>
      <c r="H10" s="1">
        <v>1219</v>
      </c>
      <c r="I10" s="1">
        <v>1466</v>
      </c>
      <c r="J10" s="1">
        <v>1722</v>
      </c>
      <c r="K10" s="1">
        <v>1961</v>
      </c>
    </row>
    <row r="11" spans="1:11" x14ac:dyDescent="0.25">
      <c r="A11" s="10" t="s">
        <v>13</v>
      </c>
      <c r="B11" s="5">
        <v>10617</v>
      </c>
      <c r="C11" s="5">
        <v>10746</v>
      </c>
      <c r="D11" s="5">
        <v>10738</v>
      </c>
      <c r="E11" s="5">
        <v>10833</v>
      </c>
      <c r="F11" s="5">
        <v>10944</v>
      </c>
      <c r="G11" s="5">
        <v>11295</v>
      </c>
      <c r="H11" s="5">
        <v>12049</v>
      </c>
      <c r="I11" s="5">
        <v>12902</v>
      </c>
      <c r="J11" s="5">
        <v>13905</v>
      </c>
      <c r="K11" s="5">
        <v>15090</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10</v>
      </c>
      <c r="B16" s="2">
        <v>0.48535367806348301</v>
      </c>
      <c r="C16" s="2">
        <v>0.494230411315838</v>
      </c>
      <c r="D16" s="2">
        <v>0.485751536598994</v>
      </c>
      <c r="E16" s="2">
        <v>0.46478353180097798</v>
      </c>
      <c r="F16" s="2">
        <v>0.43302266081871299</v>
      </c>
      <c r="G16" s="2">
        <v>0.41177512173528102</v>
      </c>
      <c r="H16" s="2">
        <v>0.37530085484272602</v>
      </c>
      <c r="I16" s="2">
        <v>0.347775538676174</v>
      </c>
      <c r="J16" s="2">
        <v>0.32398417835311</v>
      </c>
      <c r="K16" s="2">
        <v>0.298277004638834</v>
      </c>
    </row>
    <row r="17" spans="1:12" x14ac:dyDescent="0.25">
      <c r="A17" s="8" t="s">
        <v>11</v>
      </c>
      <c r="B17" s="2">
        <v>0.43260808137892098</v>
      </c>
      <c r="C17" s="2">
        <v>0.43039270426205101</v>
      </c>
      <c r="D17" s="2">
        <v>0.44505494505494497</v>
      </c>
      <c r="E17" s="2">
        <v>0.463952737007293</v>
      </c>
      <c r="F17" s="2">
        <v>0.49406067251461999</v>
      </c>
      <c r="G17" s="2">
        <v>0.506064630367419</v>
      </c>
      <c r="H17" s="2">
        <v>0.523528923562121</v>
      </c>
      <c r="I17" s="2">
        <v>0.538598666873353</v>
      </c>
      <c r="J17" s="2">
        <v>0.55217547644732101</v>
      </c>
      <c r="K17" s="2">
        <v>0.57176938369781305</v>
      </c>
    </row>
    <row r="18" spans="1:12" x14ac:dyDescent="0.25">
      <c r="A18" s="8" t="s">
        <v>12</v>
      </c>
      <c r="B18" s="2">
        <v>8.2038240557596301E-2</v>
      </c>
      <c r="C18" s="2">
        <v>7.5376884422110504E-2</v>
      </c>
      <c r="D18" s="2">
        <v>6.9193518346060703E-2</v>
      </c>
      <c r="E18" s="2">
        <v>7.1263731191729004E-2</v>
      </c>
      <c r="F18" s="2">
        <v>7.2916666666666699E-2</v>
      </c>
      <c r="G18" s="2">
        <v>8.2160247897299699E-2</v>
      </c>
      <c r="H18" s="2">
        <v>0.101170221595153</v>
      </c>
      <c r="I18" s="2">
        <v>0.11362579445047299</v>
      </c>
      <c r="J18" s="2">
        <v>0.123840345199569</v>
      </c>
      <c r="K18" s="2">
        <v>0.12995361166335301</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10</v>
      </c>
      <c r="B23" s="2">
        <v>3.06617504366389E-2</v>
      </c>
      <c r="C23" s="2">
        <v>-1.7887403502165299E-2</v>
      </c>
      <c r="D23" s="2">
        <v>-3.4700920245398802E-2</v>
      </c>
      <c r="E23" s="2">
        <v>-5.8788480635551102E-2</v>
      </c>
      <c r="F23" s="2">
        <v>-1.8569318421607899E-2</v>
      </c>
      <c r="G23" s="2">
        <v>-2.7735970758976599E-2</v>
      </c>
      <c r="H23" s="2">
        <v>-7.7399380804953604E-3</v>
      </c>
      <c r="I23" s="2">
        <v>4.0115890349899704E-3</v>
      </c>
      <c r="J23" s="2">
        <v>-8.8790233074361802E-4</v>
      </c>
      <c r="K23" s="3">
        <v>-3.2251128789507602E-2</v>
      </c>
      <c r="L23" s="3">
        <v>-0.126528235979041</v>
      </c>
    </row>
    <row r="24" spans="1:12" x14ac:dyDescent="0.25">
      <c r="A24" s="8" t="s">
        <v>11</v>
      </c>
      <c r="B24" s="2">
        <v>6.9671238841715697E-3</v>
      </c>
      <c r="C24" s="2">
        <v>3.3297297297297301E-2</v>
      </c>
      <c r="D24" s="2">
        <v>5.1684452814396299E-2</v>
      </c>
      <c r="E24" s="2">
        <v>7.5805809789096706E-2</v>
      </c>
      <c r="F24" s="2">
        <v>5.7148141298317003E-2</v>
      </c>
      <c r="G24" s="2">
        <v>0.103568929321204</v>
      </c>
      <c r="H24" s="2">
        <v>0.101616994292961</v>
      </c>
      <c r="I24" s="2">
        <v>0.104907180889337</v>
      </c>
      <c r="J24" s="2">
        <v>0.123730138056786</v>
      </c>
      <c r="K24" s="3">
        <v>0.50944716585024497</v>
      </c>
      <c r="L24" s="3">
        <v>0.87851077726975801</v>
      </c>
    </row>
    <row r="25" spans="1:12" x14ac:dyDescent="0.25">
      <c r="A25" s="8" t="s">
        <v>12</v>
      </c>
      <c r="B25" s="2">
        <v>-7.0034443168771499E-2</v>
      </c>
      <c r="C25" s="2">
        <v>-8.2716049382716095E-2</v>
      </c>
      <c r="D25" s="2">
        <v>3.9030955585464301E-2</v>
      </c>
      <c r="E25" s="2">
        <v>3.3678756476683898E-2</v>
      </c>
      <c r="F25" s="2">
        <v>0.162907268170426</v>
      </c>
      <c r="G25" s="2">
        <v>0.31357758620689702</v>
      </c>
      <c r="H25" s="2">
        <v>0.20262510254306801</v>
      </c>
      <c r="I25" s="2">
        <v>0.17462482946794</v>
      </c>
      <c r="J25" s="2">
        <v>0.13879210220673599</v>
      </c>
      <c r="K25" s="3">
        <v>1.1131465517241399</v>
      </c>
      <c r="L25" s="3">
        <v>1.25143513203215</v>
      </c>
    </row>
    <row r="26" spans="1:12" x14ac:dyDescent="0.25">
      <c r="A26" s="11" t="s">
        <v>13</v>
      </c>
      <c r="B26" s="3">
        <v>1.2150324950551E-2</v>
      </c>
      <c r="C26" s="3">
        <v>-7.4446305602084498E-4</v>
      </c>
      <c r="D26" s="3">
        <v>8.8470851182715603E-3</v>
      </c>
      <c r="E26" s="3">
        <v>1.0246469122126799E-2</v>
      </c>
      <c r="F26" s="3">
        <v>3.2072368421052599E-2</v>
      </c>
      <c r="G26" s="3">
        <v>6.6755201416555998E-2</v>
      </c>
      <c r="H26" s="3">
        <v>7.0794256784795395E-2</v>
      </c>
      <c r="I26" s="3">
        <v>7.7739885289102501E-2</v>
      </c>
      <c r="J26" s="3">
        <v>8.5221143473570696E-2</v>
      </c>
      <c r="K26" s="3">
        <v>0.33598937583001298</v>
      </c>
      <c r="L26" s="3">
        <v>0.42130545351794302</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160</v>
      </c>
    </row>
    <row r="2" spans="1:11" ht="15" x14ac:dyDescent="0.25">
      <c r="A2" s="12" t="s">
        <v>159</v>
      </c>
    </row>
    <row r="3" spans="1:11" ht="15" x14ac:dyDescent="0.25">
      <c r="A3" s="12" t="s">
        <v>42</v>
      </c>
    </row>
    <row r="4" spans="1:11" x14ac:dyDescent="0.25">
      <c r="A4" s="15"/>
    </row>
    <row r="5" spans="1:11" x14ac:dyDescent="0.25">
      <c r="A5" s="17" t="str">
        <f>HYPERLINK("#'Table of contents'!A45",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39</v>
      </c>
      <c r="B8" s="1">
        <v>3550</v>
      </c>
      <c r="C8" s="1">
        <v>3410</v>
      </c>
      <c r="D8" s="1">
        <v>3390</v>
      </c>
      <c r="E8" s="1">
        <v>3405</v>
      </c>
      <c r="F8" s="1">
        <v>3432</v>
      </c>
      <c r="G8" s="1">
        <v>3566</v>
      </c>
      <c r="H8" s="1">
        <v>4013</v>
      </c>
      <c r="I8" s="1">
        <v>4559</v>
      </c>
      <c r="J8" s="1">
        <v>5174</v>
      </c>
      <c r="K8" s="1">
        <v>5795</v>
      </c>
    </row>
    <row r="9" spans="1:11" x14ac:dyDescent="0.25">
      <c r="A9" s="16" t="s">
        <v>40</v>
      </c>
      <c r="B9" s="1">
        <v>7067</v>
      </c>
      <c r="C9" s="1">
        <v>7336</v>
      </c>
      <c r="D9" s="1">
        <v>7348</v>
      </c>
      <c r="E9" s="1">
        <v>7428</v>
      </c>
      <c r="F9" s="1">
        <v>7512</v>
      </c>
      <c r="G9" s="1">
        <v>7729</v>
      </c>
      <c r="H9" s="1">
        <v>8036</v>
      </c>
      <c r="I9" s="1">
        <v>8343</v>
      </c>
      <c r="J9" s="1">
        <v>8731</v>
      </c>
      <c r="K9" s="1">
        <v>9295</v>
      </c>
    </row>
    <row r="10" spans="1:11" x14ac:dyDescent="0.25">
      <c r="A10" s="10" t="s">
        <v>13</v>
      </c>
      <c r="B10" s="5">
        <v>10617</v>
      </c>
      <c r="C10" s="5">
        <v>10746</v>
      </c>
      <c r="D10" s="5">
        <v>10738</v>
      </c>
      <c r="E10" s="5">
        <v>10833</v>
      </c>
      <c r="F10" s="5">
        <v>10944</v>
      </c>
      <c r="G10" s="5">
        <v>11295</v>
      </c>
      <c r="H10" s="5">
        <v>12049</v>
      </c>
      <c r="I10" s="5">
        <v>12902</v>
      </c>
      <c r="J10" s="5">
        <v>13905</v>
      </c>
      <c r="K10" s="5">
        <v>15090</v>
      </c>
    </row>
    <row r="11" spans="1:11" x14ac:dyDescent="0.25">
      <c r="A11" s="15"/>
    </row>
    <row r="12" spans="1:11" x14ac:dyDescent="0.25">
      <c r="A12" s="15"/>
    </row>
    <row r="13" spans="1:11" x14ac:dyDescent="0.25">
      <c r="A13" s="15"/>
      <c r="B13" s="21" t="s">
        <v>29</v>
      </c>
      <c r="C13" s="22"/>
      <c r="D13" s="22"/>
      <c r="E13" s="22"/>
      <c r="F13" s="22"/>
      <c r="G13" s="22"/>
      <c r="H13" s="22"/>
      <c r="I13" s="22"/>
      <c r="J13" s="22"/>
      <c r="K13" s="22"/>
    </row>
    <row r="14" spans="1:11" x14ac:dyDescent="0.25">
      <c r="A14" s="9" t="s">
        <v>33</v>
      </c>
      <c r="B14" s="4" t="s">
        <v>0</v>
      </c>
      <c r="C14" s="4" t="s">
        <v>1</v>
      </c>
      <c r="D14" s="4" t="s">
        <v>2</v>
      </c>
      <c r="E14" s="4" t="s">
        <v>3</v>
      </c>
      <c r="F14" s="4" t="s">
        <v>4</v>
      </c>
      <c r="G14" s="4" t="s">
        <v>5</v>
      </c>
      <c r="H14" s="4" t="s">
        <v>6</v>
      </c>
      <c r="I14" s="4" t="s">
        <v>7</v>
      </c>
      <c r="J14" s="4" t="s">
        <v>8</v>
      </c>
      <c r="K14" s="4" t="s">
        <v>9</v>
      </c>
    </row>
    <row r="15" spans="1:11" x14ac:dyDescent="0.25">
      <c r="A15" s="8" t="s">
        <v>39</v>
      </c>
      <c r="B15" s="2">
        <v>0.33436940755392303</v>
      </c>
      <c r="C15" s="2">
        <v>0.31732737762888502</v>
      </c>
      <c r="D15" s="2">
        <v>0.31570124790463799</v>
      </c>
      <c r="E15" s="2">
        <v>0.31431736361118801</v>
      </c>
      <c r="F15" s="2">
        <v>0.31359649122806998</v>
      </c>
      <c r="G15" s="2">
        <v>0.31571491810535601</v>
      </c>
      <c r="H15" s="2">
        <v>0.33305668520209097</v>
      </c>
      <c r="I15" s="2">
        <v>0.35335606882653903</v>
      </c>
      <c r="J15" s="2">
        <v>0.37209636821287301</v>
      </c>
      <c r="K15" s="2">
        <v>0.38402915838303497</v>
      </c>
    </row>
    <row r="16" spans="1:11" x14ac:dyDescent="0.25">
      <c r="A16" s="8" t="s">
        <v>40</v>
      </c>
      <c r="B16" s="2">
        <v>0.66563059244607703</v>
      </c>
      <c r="C16" s="2">
        <v>0.68267262237111503</v>
      </c>
      <c r="D16" s="2">
        <v>0.68429875209536195</v>
      </c>
      <c r="E16" s="2">
        <v>0.68568263638881199</v>
      </c>
      <c r="F16" s="2">
        <v>0.68640350877193002</v>
      </c>
      <c r="G16" s="2">
        <v>0.68428508189464399</v>
      </c>
      <c r="H16" s="2">
        <v>0.66694331479790903</v>
      </c>
      <c r="I16" s="2">
        <v>0.64664393117346197</v>
      </c>
      <c r="J16" s="2">
        <v>0.62790363178712705</v>
      </c>
      <c r="K16" s="2">
        <v>0.61597084161696503</v>
      </c>
    </row>
    <row r="17" spans="1:12" x14ac:dyDescent="0.25">
      <c r="A17" s="15"/>
    </row>
    <row r="18" spans="1:12" x14ac:dyDescent="0.25">
      <c r="A18" s="15"/>
    </row>
    <row r="19" spans="1:12" x14ac:dyDescent="0.25">
      <c r="A19" s="15"/>
      <c r="B19" s="21" t="s">
        <v>30</v>
      </c>
      <c r="C19" s="21"/>
      <c r="D19" s="21"/>
      <c r="E19" s="21"/>
      <c r="F19" s="21"/>
      <c r="G19" s="21"/>
      <c r="H19" s="21"/>
      <c r="I19" s="21"/>
      <c r="J19" s="21"/>
      <c r="K19" s="6" t="s">
        <v>31</v>
      </c>
      <c r="L19" s="6" t="s">
        <v>32</v>
      </c>
    </row>
    <row r="20" spans="1:12" x14ac:dyDescent="0.25">
      <c r="A20" s="9" t="s">
        <v>33</v>
      </c>
      <c r="B20" s="4" t="s">
        <v>14</v>
      </c>
      <c r="C20" s="4" t="s">
        <v>15</v>
      </c>
      <c r="D20" s="4" t="s">
        <v>16</v>
      </c>
      <c r="E20" s="4" t="s">
        <v>17</v>
      </c>
      <c r="F20" s="4" t="s">
        <v>18</v>
      </c>
      <c r="G20" s="4" t="s">
        <v>19</v>
      </c>
      <c r="H20" s="4" t="s">
        <v>20</v>
      </c>
      <c r="I20" s="4" t="s">
        <v>21</v>
      </c>
      <c r="J20" s="4" t="s">
        <v>22</v>
      </c>
      <c r="K20" s="4" t="s">
        <v>23</v>
      </c>
      <c r="L20" s="4" t="s">
        <v>24</v>
      </c>
    </row>
    <row r="21" spans="1:12" x14ac:dyDescent="0.25">
      <c r="A21" s="8" t="s">
        <v>39</v>
      </c>
      <c r="B21" s="2">
        <v>-3.9436619718309897E-2</v>
      </c>
      <c r="C21" s="2">
        <v>-5.8651026392961903E-3</v>
      </c>
      <c r="D21" s="2">
        <v>4.4247787610619503E-3</v>
      </c>
      <c r="E21" s="2">
        <v>7.9295154185021997E-3</v>
      </c>
      <c r="F21" s="2">
        <v>3.9044289044288999E-2</v>
      </c>
      <c r="G21" s="2">
        <v>0.12535053280987099</v>
      </c>
      <c r="H21" s="2">
        <v>0.13605781211064</v>
      </c>
      <c r="I21" s="2">
        <v>0.13489800394823401</v>
      </c>
      <c r="J21" s="2">
        <v>0.12002319288751399</v>
      </c>
      <c r="K21" s="3">
        <v>0.62507010656197404</v>
      </c>
      <c r="L21" s="3">
        <v>0.63239436619718303</v>
      </c>
    </row>
    <row r="22" spans="1:12" x14ac:dyDescent="0.25">
      <c r="A22" s="8" t="s">
        <v>40</v>
      </c>
      <c r="B22" s="2">
        <v>3.8064242252723902E-2</v>
      </c>
      <c r="C22" s="2">
        <v>1.63576881134133E-3</v>
      </c>
      <c r="D22" s="2">
        <v>1.0887316276537801E-2</v>
      </c>
      <c r="E22" s="2">
        <v>1.1308562197092101E-2</v>
      </c>
      <c r="F22" s="2">
        <v>2.8887113951011699E-2</v>
      </c>
      <c r="G22" s="2">
        <v>3.9720533057316598E-2</v>
      </c>
      <c r="H22" s="2">
        <v>3.8203086112493803E-2</v>
      </c>
      <c r="I22" s="2">
        <v>4.6506052978544897E-2</v>
      </c>
      <c r="J22" s="2">
        <v>6.4597411522162404E-2</v>
      </c>
      <c r="K22" s="3">
        <v>0.20261353344546501</v>
      </c>
      <c r="L22" s="3">
        <v>0.31526814772888101</v>
      </c>
    </row>
    <row r="23" spans="1:12" x14ac:dyDescent="0.25">
      <c r="A23" s="11" t="s">
        <v>13</v>
      </c>
      <c r="B23" s="3">
        <v>1.2150324950551E-2</v>
      </c>
      <c r="C23" s="3">
        <v>-7.4446305602084498E-4</v>
      </c>
      <c r="D23" s="3">
        <v>8.8470851182715603E-3</v>
      </c>
      <c r="E23" s="3">
        <v>1.0246469122126799E-2</v>
      </c>
      <c r="F23" s="3">
        <v>3.2072368421052599E-2</v>
      </c>
      <c r="G23" s="3">
        <v>6.6755201416555998E-2</v>
      </c>
      <c r="H23" s="3">
        <v>7.0794256784795395E-2</v>
      </c>
      <c r="I23" s="3">
        <v>7.7739885289102501E-2</v>
      </c>
      <c r="J23" s="3">
        <v>8.5221143473570696E-2</v>
      </c>
      <c r="K23" s="3">
        <v>0.33598937583001298</v>
      </c>
      <c r="L23" s="3">
        <v>0.42130545351794302</v>
      </c>
    </row>
    <row r="24" spans="1:12" x14ac:dyDescent="0.25">
      <c r="A24" s="15"/>
    </row>
    <row r="25" spans="1:12" x14ac:dyDescent="0.25">
      <c r="A25" s="13" t="s">
        <v>34</v>
      </c>
    </row>
    <row r="26" spans="1:12" x14ac:dyDescent="0.25">
      <c r="A26" s="14" t="s">
        <v>35</v>
      </c>
    </row>
    <row r="27" spans="1:12" x14ac:dyDescent="0.25">
      <c r="A27" s="14" t="s">
        <v>36</v>
      </c>
    </row>
    <row r="28" spans="1:12" x14ac:dyDescent="0.25">
      <c r="A28" s="14" t="s">
        <v>37</v>
      </c>
    </row>
    <row r="29" spans="1:12" x14ac:dyDescent="0.25">
      <c r="A29" s="14" t="s">
        <v>38</v>
      </c>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161</v>
      </c>
    </row>
    <row r="2" spans="1:11" ht="15" x14ac:dyDescent="0.25">
      <c r="A2" s="12" t="s">
        <v>159</v>
      </c>
    </row>
    <row r="3" spans="1:11" ht="15" x14ac:dyDescent="0.25">
      <c r="A3" s="12" t="s">
        <v>50</v>
      </c>
    </row>
    <row r="4" spans="1:11" x14ac:dyDescent="0.25">
      <c r="A4" s="15"/>
    </row>
    <row r="5" spans="1:11" x14ac:dyDescent="0.25">
      <c r="A5" s="17" t="str">
        <f>HYPERLINK("#'Table of contents'!A46",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43</v>
      </c>
      <c r="B8" s="1">
        <v>3107</v>
      </c>
      <c r="C8" s="1">
        <v>3066</v>
      </c>
      <c r="D8" s="1">
        <v>2973</v>
      </c>
      <c r="E8" s="1">
        <v>3082</v>
      </c>
      <c r="F8" s="1">
        <v>3212</v>
      </c>
      <c r="G8" s="1">
        <v>3306</v>
      </c>
      <c r="H8" s="1">
        <v>3644</v>
      </c>
      <c r="I8" s="1">
        <v>3987</v>
      </c>
      <c r="J8" s="1">
        <v>4381</v>
      </c>
      <c r="K8" s="1">
        <v>5038</v>
      </c>
    </row>
    <row r="9" spans="1:11" x14ac:dyDescent="0.25">
      <c r="A9" s="16" t="s">
        <v>44</v>
      </c>
      <c r="B9" s="1">
        <v>519</v>
      </c>
      <c r="C9" s="1">
        <v>500</v>
      </c>
      <c r="D9" s="1">
        <v>502</v>
      </c>
      <c r="E9" s="1">
        <v>530</v>
      </c>
      <c r="F9" s="1">
        <v>686</v>
      </c>
      <c r="G9" s="1">
        <v>871</v>
      </c>
      <c r="H9" s="1">
        <v>1197</v>
      </c>
      <c r="I9" s="1">
        <v>1593</v>
      </c>
      <c r="J9" s="1">
        <v>2006</v>
      </c>
      <c r="K9" s="1">
        <v>2308</v>
      </c>
    </row>
    <row r="10" spans="1:11" x14ac:dyDescent="0.25">
      <c r="A10" s="16" t="s">
        <v>45</v>
      </c>
      <c r="B10" s="1">
        <v>247</v>
      </c>
      <c r="C10" s="1">
        <v>281</v>
      </c>
      <c r="D10" s="1">
        <v>317</v>
      </c>
      <c r="E10" s="1">
        <v>332</v>
      </c>
      <c r="F10" s="1">
        <v>317</v>
      </c>
      <c r="G10" s="1">
        <v>305</v>
      </c>
      <c r="H10" s="1">
        <v>350</v>
      </c>
      <c r="I10" s="1">
        <v>374</v>
      </c>
      <c r="J10" s="1">
        <v>416</v>
      </c>
      <c r="K10" s="1">
        <v>410</v>
      </c>
    </row>
    <row r="11" spans="1:11" x14ac:dyDescent="0.25">
      <c r="A11" s="16" t="s">
        <v>46</v>
      </c>
      <c r="B11" s="1">
        <v>5681</v>
      </c>
      <c r="C11" s="1">
        <v>5971</v>
      </c>
      <c r="D11" s="1">
        <v>6100</v>
      </c>
      <c r="E11" s="1">
        <v>6096</v>
      </c>
      <c r="F11" s="1">
        <v>5978</v>
      </c>
      <c r="G11" s="1">
        <v>6065</v>
      </c>
      <c r="H11" s="1">
        <v>6018</v>
      </c>
      <c r="I11" s="1">
        <v>5945</v>
      </c>
      <c r="J11" s="1">
        <v>5884</v>
      </c>
      <c r="K11" s="1">
        <v>5786</v>
      </c>
    </row>
    <row r="12" spans="1:11" x14ac:dyDescent="0.25">
      <c r="A12" s="16" t="s">
        <v>47</v>
      </c>
      <c r="B12" s="1">
        <v>292</v>
      </c>
      <c r="C12" s="1">
        <v>288</v>
      </c>
      <c r="D12" s="1">
        <v>273</v>
      </c>
      <c r="E12" s="1">
        <v>286</v>
      </c>
      <c r="F12" s="1">
        <v>334</v>
      </c>
      <c r="G12" s="1">
        <v>388</v>
      </c>
      <c r="H12" s="1">
        <v>461</v>
      </c>
      <c r="I12" s="1">
        <v>572</v>
      </c>
      <c r="J12" s="1">
        <v>716</v>
      </c>
      <c r="K12" s="1">
        <v>950</v>
      </c>
    </row>
    <row r="13" spans="1:11" x14ac:dyDescent="0.25">
      <c r="A13" s="16" t="s">
        <v>48</v>
      </c>
      <c r="B13" s="1">
        <v>771</v>
      </c>
      <c r="C13" s="1">
        <v>640</v>
      </c>
      <c r="D13" s="1">
        <v>573</v>
      </c>
      <c r="E13" s="1">
        <v>507</v>
      </c>
      <c r="F13" s="1">
        <v>417</v>
      </c>
      <c r="G13" s="1">
        <v>360</v>
      </c>
      <c r="H13" s="1">
        <v>379</v>
      </c>
      <c r="I13" s="1">
        <v>431</v>
      </c>
      <c r="J13" s="1">
        <v>502</v>
      </c>
      <c r="K13" s="1">
        <v>598</v>
      </c>
    </row>
    <row r="14" spans="1:11" x14ac:dyDescent="0.25">
      <c r="A14" s="10" t="s">
        <v>13</v>
      </c>
      <c r="B14" s="5">
        <v>10617</v>
      </c>
      <c r="C14" s="5">
        <v>10746</v>
      </c>
      <c r="D14" s="5">
        <v>10738</v>
      </c>
      <c r="E14" s="5">
        <v>10833</v>
      </c>
      <c r="F14" s="5">
        <v>10944</v>
      </c>
      <c r="G14" s="5">
        <v>11295</v>
      </c>
      <c r="H14" s="5">
        <v>12049</v>
      </c>
      <c r="I14" s="5">
        <v>12902</v>
      </c>
      <c r="J14" s="5">
        <v>13905</v>
      </c>
      <c r="K14" s="5">
        <v>15090</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43</v>
      </c>
      <c r="B19" s="2">
        <v>0.29264387303381401</v>
      </c>
      <c r="C19" s="2">
        <v>0.28531546621998899</v>
      </c>
      <c r="D19" s="2">
        <v>0.276867200596014</v>
      </c>
      <c r="E19" s="2">
        <v>0.28450106157112498</v>
      </c>
      <c r="F19" s="2">
        <v>0.29349415204678397</v>
      </c>
      <c r="G19" s="2">
        <v>0.29269588313412997</v>
      </c>
      <c r="H19" s="2">
        <v>0.30243173707361598</v>
      </c>
      <c r="I19" s="2">
        <v>0.30902185707642199</v>
      </c>
      <c r="J19" s="2">
        <v>0.315066522833513</v>
      </c>
      <c r="K19" s="2">
        <v>0.33386348575215402</v>
      </c>
    </row>
    <row r="20" spans="1:12" x14ac:dyDescent="0.25">
      <c r="A20" s="8" t="s">
        <v>44</v>
      </c>
      <c r="B20" s="2">
        <v>4.8883865498728502E-2</v>
      </c>
      <c r="C20" s="2">
        <v>4.6528941001302802E-2</v>
      </c>
      <c r="D20" s="2">
        <v>4.6749860309182302E-2</v>
      </c>
      <c r="E20" s="2">
        <v>4.89245822948398E-2</v>
      </c>
      <c r="F20" s="2">
        <v>6.2682748538011701E-2</v>
      </c>
      <c r="G20" s="2">
        <v>7.7113767153607807E-2</v>
      </c>
      <c r="H20" s="2">
        <v>9.9344343928956802E-2</v>
      </c>
      <c r="I20" s="2">
        <v>0.12346922957681</v>
      </c>
      <c r="J20" s="2">
        <v>0.14426465300251701</v>
      </c>
      <c r="K20" s="2">
        <v>0.152948972829689</v>
      </c>
    </row>
    <row r="21" spans="1:12" x14ac:dyDescent="0.25">
      <c r="A21" s="8" t="s">
        <v>45</v>
      </c>
      <c r="B21" s="2">
        <v>2.3264575680512399E-2</v>
      </c>
      <c r="C21" s="2">
        <v>2.6149264842732198E-2</v>
      </c>
      <c r="D21" s="2">
        <v>2.95213261314956E-2</v>
      </c>
      <c r="E21" s="2">
        <v>3.0647096833748701E-2</v>
      </c>
      <c r="F21" s="2">
        <v>2.8965643274853799E-2</v>
      </c>
      <c r="G21" s="2">
        <v>2.70030987162461E-2</v>
      </c>
      <c r="H21" s="2">
        <v>2.9048053780396699E-2</v>
      </c>
      <c r="I21" s="2">
        <v>2.8987753836614501E-2</v>
      </c>
      <c r="J21" s="2">
        <v>2.9917295936713401E-2</v>
      </c>
      <c r="K21" s="2">
        <v>2.7170311464546099E-2</v>
      </c>
    </row>
    <row r="22" spans="1:12" x14ac:dyDescent="0.25">
      <c r="A22" s="8" t="s">
        <v>46</v>
      </c>
      <c r="B22" s="2">
        <v>0.53508524065178498</v>
      </c>
      <c r="C22" s="2">
        <v>0.555648613437558</v>
      </c>
      <c r="D22" s="2">
        <v>0.56807599180480495</v>
      </c>
      <c r="E22" s="2">
        <v>0.56272500692328997</v>
      </c>
      <c r="F22" s="2">
        <v>0.54623538011695905</v>
      </c>
      <c r="G22" s="2">
        <v>0.53696325807879597</v>
      </c>
      <c r="H22" s="2">
        <v>0.49946053614407798</v>
      </c>
      <c r="I22" s="2">
        <v>0.46078127422105097</v>
      </c>
      <c r="J22" s="2">
        <v>0.42315713772024399</v>
      </c>
      <c r="K22" s="2">
        <v>0.38343273691186203</v>
      </c>
    </row>
    <row r="23" spans="1:12" x14ac:dyDescent="0.25">
      <c r="A23" s="8" t="s">
        <v>47</v>
      </c>
      <c r="B23" s="2">
        <v>2.7503061128379001E-2</v>
      </c>
      <c r="C23" s="2">
        <v>2.6800670016750398E-2</v>
      </c>
      <c r="D23" s="2">
        <v>2.5423728813559299E-2</v>
      </c>
      <c r="E23" s="2">
        <v>2.64008123326872E-2</v>
      </c>
      <c r="F23" s="2">
        <v>3.0519005847953199E-2</v>
      </c>
      <c r="G23" s="2">
        <v>3.43514829570606E-2</v>
      </c>
      <c r="H23" s="2">
        <v>3.8260436550751099E-2</v>
      </c>
      <c r="I23" s="2">
        <v>4.4334211750116301E-2</v>
      </c>
      <c r="J23" s="2">
        <v>5.14922689679971E-2</v>
      </c>
      <c r="K23" s="2">
        <v>6.2955599734923803E-2</v>
      </c>
    </row>
    <row r="24" spans="1:12" x14ac:dyDescent="0.25">
      <c r="A24" s="8" t="s">
        <v>48</v>
      </c>
      <c r="B24" s="2">
        <v>7.2619384006781598E-2</v>
      </c>
      <c r="C24" s="2">
        <v>5.9557044481667598E-2</v>
      </c>
      <c r="D24" s="2">
        <v>5.33618923449432E-2</v>
      </c>
      <c r="E24" s="2">
        <v>4.6801440044309098E-2</v>
      </c>
      <c r="F24" s="2">
        <v>3.8103070175438597E-2</v>
      </c>
      <c r="G24" s="2">
        <v>3.1872509960159397E-2</v>
      </c>
      <c r="H24" s="2">
        <v>3.1454892522201003E-2</v>
      </c>
      <c r="I24" s="2">
        <v>3.34056735389862E-2</v>
      </c>
      <c r="J24" s="2">
        <v>3.6102121539014702E-2</v>
      </c>
      <c r="K24" s="2">
        <v>3.9628893306825702E-2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43</v>
      </c>
      <c r="B29" s="2">
        <v>-1.3196009011908601E-2</v>
      </c>
      <c r="C29" s="2">
        <v>-3.0332681017612498E-2</v>
      </c>
      <c r="D29" s="2">
        <v>3.6663303060881301E-2</v>
      </c>
      <c r="E29" s="2">
        <v>4.2180402336145402E-2</v>
      </c>
      <c r="F29" s="2">
        <v>2.9265255292652601E-2</v>
      </c>
      <c r="G29" s="2">
        <v>0.10223835450695699</v>
      </c>
      <c r="H29" s="2">
        <v>9.4127332601536801E-2</v>
      </c>
      <c r="I29" s="2">
        <v>9.8821168798595399E-2</v>
      </c>
      <c r="J29" s="2">
        <v>0.149965761241726</v>
      </c>
      <c r="K29" s="3">
        <v>0.52389594676345996</v>
      </c>
      <c r="L29" s="3">
        <v>0.62149983907306094</v>
      </c>
    </row>
    <row r="30" spans="1:12" x14ac:dyDescent="0.25">
      <c r="A30" s="8" t="s">
        <v>44</v>
      </c>
      <c r="B30" s="2">
        <v>-3.6608863198458602E-2</v>
      </c>
      <c r="C30" s="2">
        <v>4.0000000000000001E-3</v>
      </c>
      <c r="D30" s="2">
        <v>5.5776892430278897E-2</v>
      </c>
      <c r="E30" s="2">
        <v>0.29433962264150898</v>
      </c>
      <c r="F30" s="2">
        <v>0.26967930029154502</v>
      </c>
      <c r="G30" s="2">
        <v>0.37428243398392702</v>
      </c>
      <c r="H30" s="2">
        <v>0.33082706766917302</v>
      </c>
      <c r="I30" s="2">
        <v>0.25925925925925902</v>
      </c>
      <c r="J30" s="2">
        <v>0.150548354935194</v>
      </c>
      <c r="K30" s="3">
        <v>1.64982778415614</v>
      </c>
      <c r="L30" s="3">
        <v>3.4470134874759202</v>
      </c>
    </row>
    <row r="31" spans="1:12" x14ac:dyDescent="0.25">
      <c r="A31" s="8" t="s">
        <v>45</v>
      </c>
      <c r="B31" s="2">
        <v>0.13765182186234801</v>
      </c>
      <c r="C31" s="2">
        <v>0.128113879003559</v>
      </c>
      <c r="D31" s="2">
        <v>4.7318611987381701E-2</v>
      </c>
      <c r="E31" s="2">
        <v>-4.51807228915663E-2</v>
      </c>
      <c r="F31" s="2">
        <v>-3.7854889589905398E-2</v>
      </c>
      <c r="G31" s="2">
        <v>0.14754098360655701</v>
      </c>
      <c r="H31" s="2">
        <v>6.8571428571428603E-2</v>
      </c>
      <c r="I31" s="2">
        <v>0.11229946524064199</v>
      </c>
      <c r="J31" s="2">
        <v>-1.44230769230769E-2</v>
      </c>
      <c r="K31" s="3">
        <v>0.34426229508196698</v>
      </c>
      <c r="L31" s="3">
        <v>0.65991902834008098</v>
      </c>
    </row>
    <row r="32" spans="1:12" x14ac:dyDescent="0.25">
      <c r="A32" s="8" t="s">
        <v>46</v>
      </c>
      <c r="B32" s="2">
        <v>5.1047350818517898E-2</v>
      </c>
      <c r="C32" s="2">
        <v>2.1604421369954802E-2</v>
      </c>
      <c r="D32" s="2">
        <v>-6.55737704918033E-4</v>
      </c>
      <c r="E32" s="2">
        <v>-1.9356955380577402E-2</v>
      </c>
      <c r="F32" s="2">
        <v>1.4553362328538001E-2</v>
      </c>
      <c r="G32" s="2">
        <v>-7.7493816982687497E-3</v>
      </c>
      <c r="H32" s="2">
        <v>-1.2130275839149199E-2</v>
      </c>
      <c r="I32" s="2">
        <v>-1.02607232968881E-2</v>
      </c>
      <c r="J32" s="2">
        <v>-1.6655336505778402E-2</v>
      </c>
      <c r="K32" s="3">
        <v>-4.6001648804616699E-2</v>
      </c>
      <c r="L32" s="3">
        <v>1.84826615032565E-2</v>
      </c>
    </row>
    <row r="33" spans="1:12" x14ac:dyDescent="0.25">
      <c r="A33" s="8" t="s">
        <v>47</v>
      </c>
      <c r="B33" s="2">
        <v>-1.3698630136986301E-2</v>
      </c>
      <c r="C33" s="2">
        <v>-5.2083333333333301E-2</v>
      </c>
      <c r="D33" s="2">
        <v>4.7619047619047603E-2</v>
      </c>
      <c r="E33" s="2">
        <v>0.16783216783216801</v>
      </c>
      <c r="F33" s="2">
        <v>0.16167664670658699</v>
      </c>
      <c r="G33" s="2">
        <v>0.18814432989690699</v>
      </c>
      <c r="H33" s="2">
        <v>0.240780911062907</v>
      </c>
      <c r="I33" s="2">
        <v>0.25174825174825199</v>
      </c>
      <c r="J33" s="2">
        <v>0.32681564245810102</v>
      </c>
      <c r="K33" s="3">
        <v>1.44845360824742</v>
      </c>
      <c r="L33" s="3">
        <v>2.25342465753425</v>
      </c>
    </row>
    <row r="34" spans="1:12" x14ac:dyDescent="0.25">
      <c r="A34" s="8" t="s">
        <v>48</v>
      </c>
      <c r="B34" s="2">
        <v>-0.169909208819715</v>
      </c>
      <c r="C34" s="2">
        <v>-0.1046875</v>
      </c>
      <c r="D34" s="2">
        <v>-0.115183246073298</v>
      </c>
      <c r="E34" s="2">
        <v>-0.177514792899408</v>
      </c>
      <c r="F34" s="2">
        <v>-0.13669064748201401</v>
      </c>
      <c r="G34" s="2">
        <v>5.2777777777777798E-2</v>
      </c>
      <c r="H34" s="2">
        <v>0.137203166226913</v>
      </c>
      <c r="I34" s="2">
        <v>0.16473317865429199</v>
      </c>
      <c r="J34" s="2">
        <v>0.19123505976095601</v>
      </c>
      <c r="K34" s="3">
        <v>0.66111111111111098</v>
      </c>
      <c r="L34" s="3">
        <v>-0.224383916990921</v>
      </c>
    </row>
    <row r="35" spans="1:12" x14ac:dyDescent="0.25">
      <c r="A35" s="11" t="s">
        <v>13</v>
      </c>
      <c r="B35" s="3">
        <v>1.2150324950551E-2</v>
      </c>
      <c r="C35" s="3">
        <v>-7.4446305602084498E-4</v>
      </c>
      <c r="D35" s="3">
        <v>8.8470851182715603E-3</v>
      </c>
      <c r="E35" s="3">
        <v>1.0246469122126799E-2</v>
      </c>
      <c r="F35" s="3">
        <v>3.2072368421052599E-2</v>
      </c>
      <c r="G35" s="3">
        <v>6.6755201416555998E-2</v>
      </c>
      <c r="H35" s="3">
        <v>7.0794256784795395E-2</v>
      </c>
      <c r="I35" s="3">
        <v>7.7739885289102501E-2</v>
      </c>
      <c r="J35" s="3">
        <v>8.5221143473570696E-2</v>
      </c>
      <c r="K35" s="3">
        <v>0.33598937583001298</v>
      </c>
      <c r="L35" s="3">
        <v>0.42130545351794302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38</v>
      </c>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162</v>
      </c>
    </row>
    <row r="2" spans="1:11" ht="15" x14ac:dyDescent="0.25">
      <c r="A2" s="12" t="s">
        <v>159</v>
      </c>
    </row>
    <row r="3" spans="1:11" ht="15" x14ac:dyDescent="0.25">
      <c r="A3" s="12" t="s">
        <v>55</v>
      </c>
    </row>
    <row r="4" spans="1:11" x14ac:dyDescent="0.25">
      <c r="A4" s="15"/>
    </row>
    <row r="5" spans="1:11" x14ac:dyDescent="0.25">
      <c r="A5" s="17" t="str">
        <f>HYPERLINK("#'Table of contents'!A47",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51</v>
      </c>
      <c r="B8" s="1">
        <v>8177</v>
      </c>
      <c r="C8" s="1">
        <v>8752</v>
      </c>
      <c r="D8" s="1">
        <v>8956</v>
      </c>
      <c r="E8" s="1">
        <v>8994</v>
      </c>
      <c r="F8" s="1">
        <v>8838</v>
      </c>
      <c r="G8" s="1">
        <v>8780</v>
      </c>
      <c r="H8" s="1">
        <v>8752</v>
      </c>
      <c r="I8" s="1">
        <v>8578</v>
      </c>
      <c r="J8" s="1">
        <v>8475</v>
      </c>
      <c r="K8" s="1">
        <v>8452</v>
      </c>
    </row>
    <row r="9" spans="1:11" x14ac:dyDescent="0.25">
      <c r="A9" s="16" t="s">
        <v>52</v>
      </c>
      <c r="B9" s="1">
        <v>326</v>
      </c>
      <c r="C9" s="1">
        <v>291</v>
      </c>
      <c r="D9" s="1">
        <v>323</v>
      </c>
      <c r="E9" s="1">
        <v>328</v>
      </c>
      <c r="F9" s="1">
        <v>380</v>
      </c>
      <c r="G9" s="1">
        <v>413</v>
      </c>
      <c r="H9" s="1">
        <v>496</v>
      </c>
      <c r="I9" s="1">
        <v>584</v>
      </c>
      <c r="J9" s="1">
        <v>703</v>
      </c>
      <c r="K9" s="1">
        <v>786</v>
      </c>
    </row>
    <row r="10" spans="1:11" x14ac:dyDescent="0.25">
      <c r="A10" s="16" t="s">
        <v>53</v>
      </c>
      <c r="B10" s="1">
        <v>2114</v>
      </c>
      <c r="C10" s="1">
        <v>1703</v>
      </c>
      <c r="D10" s="1">
        <v>1459</v>
      </c>
      <c r="E10" s="1">
        <v>1511</v>
      </c>
      <c r="F10" s="1">
        <v>1726</v>
      </c>
      <c r="G10" s="1">
        <v>2102</v>
      </c>
      <c r="H10" s="1">
        <v>2801</v>
      </c>
      <c r="I10" s="1">
        <v>3740</v>
      </c>
      <c r="J10" s="1">
        <v>4727</v>
      </c>
      <c r="K10" s="1">
        <v>5852</v>
      </c>
    </row>
    <row r="11" spans="1:11" x14ac:dyDescent="0.25">
      <c r="A11" s="10" t="s">
        <v>13</v>
      </c>
      <c r="B11" s="5">
        <v>10617</v>
      </c>
      <c r="C11" s="5">
        <v>10746</v>
      </c>
      <c r="D11" s="5">
        <v>10738</v>
      </c>
      <c r="E11" s="5">
        <v>10833</v>
      </c>
      <c r="F11" s="5">
        <v>10944</v>
      </c>
      <c r="G11" s="5">
        <v>11295</v>
      </c>
      <c r="H11" s="5">
        <v>12049</v>
      </c>
      <c r="I11" s="5">
        <v>12902</v>
      </c>
      <c r="J11" s="5">
        <v>13905</v>
      </c>
      <c r="K11" s="5">
        <v>15090</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51</v>
      </c>
      <c r="B16" s="2">
        <v>0.77017990016012094</v>
      </c>
      <c r="C16" s="2">
        <v>0.81444258328680397</v>
      </c>
      <c r="D16" s="2">
        <v>0.83404730862358001</v>
      </c>
      <c r="E16" s="2">
        <v>0.830240930490169</v>
      </c>
      <c r="F16" s="2">
        <v>0.80756578947368396</v>
      </c>
      <c r="G16" s="2">
        <v>0.77733510402833095</v>
      </c>
      <c r="H16" s="2">
        <v>0.72636733338866299</v>
      </c>
      <c r="I16" s="2">
        <v>0.66485816152534505</v>
      </c>
      <c r="J16" s="2">
        <v>0.60949298813376496</v>
      </c>
      <c r="K16" s="2">
        <v>0.56010603048376395</v>
      </c>
    </row>
    <row r="17" spans="1:12" x14ac:dyDescent="0.25">
      <c r="A17" s="8" t="s">
        <v>52</v>
      </c>
      <c r="B17" s="2">
        <v>3.0705472355655999E-2</v>
      </c>
      <c r="C17" s="2">
        <v>2.7079843662758198E-2</v>
      </c>
      <c r="D17" s="2">
        <v>3.0080089402123301E-2</v>
      </c>
      <c r="E17" s="2">
        <v>3.0277854703221599E-2</v>
      </c>
      <c r="F17" s="2">
        <v>3.4722222222222203E-2</v>
      </c>
      <c r="G17" s="2">
        <v>3.6564851704293903E-2</v>
      </c>
      <c r="H17" s="2">
        <v>4.1165241928790799E-2</v>
      </c>
      <c r="I17" s="2">
        <v>4.5264300108510298E-2</v>
      </c>
      <c r="J17" s="2">
        <v>5.0557353469974801E-2</v>
      </c>
      <c r="K17" s="2">
        <v>5.2087475149105403E-2</v>
      </c>
    </row>
    <row r="18" spans="1:12" x14ac:dyDescent="0.25">
      <c r="A18" s="8" t="s">
        <v>53</v>
      </c>
      <c r="B18" s="2">
        <v>0.19911462748422301</v>
      </c>
      <c r="C18" s="2">
        <v>0.158477573050437</v>
      </c>
      <c r="D18" s="2">
        <v>0.13587260197429701</v>
      </c>
      <c r="E18" s="2">
        <v>0.13948121480660899</v>
      </c>
      <c r="F18" s="2">
        <v>0.157711988304094</v>
      </c>
      <c r="G18" s="2">
        <v>0.186100044267375</v>
      </c>
      <c r="H18" s="2">
        <v>0.232467424682546</v>
      </c>
      <c r="I18" s="2">
        <v>0.28987753836614499</v>
      </c>
      <c r="J18" s="2">
        <v>0.33994965839626001</v>
      </c>
      <c r="K18" s="2">
        <v>0.38780649436713099</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51</v>
      </c>
      <c r="B23" s="2">
        <v>7.0319187966246796E-2</v>
      </c>
      <c r="C23" s="2">
        <v>2.3308957952467999E-2</v>
      </c>
      <c r="D23" s="2">
        <v>4.2429656096471596E-3</v>
      </c>
      <c r="E23" s="2">
        <v>-1.73448965977318E-2</v>
      </c>
      <c r="F23" s="2">
        <v>-6.5625707173568703E-3</v>
      </c>
      <c r="G23" s="2">
        <v>-3.1890660592255099E-3</v>
      </c>
      <c r="H23" s="2">
        <v>-1.9881170018281501E-2</v>
      </c>
      <c r="I23" s="2">
        <v>-1.2007460946607601E-2</v>
      </c>
      <c r="J23" s="2">
        <v>-2.71386430678466E-3</v>
      </c>
      <c r="K23" s="3">
        <v>-3.7357630979498901E-2</v>
      </c>
      <c r="L23" s="3">
        <v>3.3630915983857201E-2</v>
      </c>
    </row>
    <row r="24" spans="1:12" x14ac:dyDescent="0.25">
      <c r="A24" s="8" t="s">
        <v>52</v>
      </c>
      <c r="B24" s="2">
        <v>-0.107361963190184</v>
      </c>
      <c r="C24" s="2">
        <v>0.109965635738832</v>
      </c>
      <c r="D24" s="2">
        <v>1.54798761609907E-2</v>
      </c>
      <c r="E24" s="2">
        <v>0.15853658536585399</v>
      </c>
      <c r="F24" s="2">
        <v>8.6842105263157901E-2</v>
      </c>
      <c r="G24" s="2">
        <v>0.20096852300242099</v>
      </c>
      <c r="H24" s="2">
        <v>0.17741935483870999</v>
      </c>
      <c r="I24" s="2">
        <v>0.20376712328767099</v>
      </c>
      <c r="J24" s="2">
        <v>0.118065433854908</v>
      </c>
      <c r="K24" s="3">
        <v>0.90314769975786902</v>
      </c>
      <c r="L24" s="3">
        <v>1.4110429447852799</v>
      </c>
    </row>
    <row r="25" spans="1:12" x14ac:dyDescent="0.25">
      <c r="A25" s="8" t="s">
        <v>53</v>
      </c>
      <c r="B25" s="2">
        <v>-0.19441816461684</v>
      </c>
      <c r="C25" s="2">
        <v>-0.14327657075748701</v>
      </c>
      <c r="D25" s="2">
        <v>3.5640849897189901E-2</v>
      </c>
      <c r="E25" s="2">
        <v>0.14228987425546</v>
      </c>
      <c r="F25" s="2">
        <v>0.21784472769409</v>
      </c>
      <c r="G25" s="2">
        <v>0.33254043767840202</v>
      </c>
      <c r="H25" s="2">
        <v>0.33523741520885397</v>
      </c>
      <c r="I25" s="2">
        <v>0.26390374331550798</v>
      </c>
      <c r="J25" s="2">
        <v>0.237994499682674</v>
      </c>
      <c r="K25" s="3">
        <v>1.7840152235965701</v>
      </c>
      <c r="L25" s="3">
        <v>1.7682119205297999</v>
      </c>
    </row>
    <row r="26" spans="1:12" x14ac:dyDescent="0.25">
      <c r="A26" s="11" t="s">
        <v>13</v>
      </c>
      <c r="B26" s="3">
        <v>1.2150324950551E-2</v>
      </c>
      <c r="C26" s="3">
        <v>-7.4446305602084498E-4</v>
      </c>
      <c r="D26" s="3">
        <v>8.8470851182715603E-3</v>
      </c>
      <c r="E26" s="3">
        <v>1.0246469122126799E-2</v>
      </c>
      <c r="F26" s="3">
        <v>3.2072368421052599E-2</v>
      </c>
      <c r="G26" s="3">
        <v>6.6755201416555998E-2</v>
      </c>
      <c r="H26" s="3">
        <v>7.0794256784795395E-2</v>
      </c>
      <c r="I26" s="3">
        <v>7.7739885289102501E-2</v>
      </c>
      <c r="J26" s="3">
        <v>8.5221143473570696E-2</v>
      </c>
      <c r="K26" s="3">
        <v>0.33598937583001298</v>
      </c>
      <c r="L26" s="3">
        <v>0.42130545351794302</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163</v>
      </c>
    </row>
    <row r="2" spans="1:11" ht="15" x14ac:dyDescent="0.25">
      <c r="A2" s="12" t="s">
        <v>159</v>
      </c>
    </row>
    <row r="3" spans="1:11" ht="15" x14ac:dyDescent="0.25">
      <c r="A3" s="12" t="s">
        <v>42</v>
      </c>
    </row>
    <row r="4" spans="1:11" ht="15" x14ac:dyDescent="0.25">
      <c r="A4" s="12" t="s">
        <v>27</v>
      </c>
    </row>
    <row r="5" spans="1:11" x14ac:dyDescent="0.25">
      <c r="A5" s="17" t="str">
        <f>HYPERLINK("#'Table of contents'!A48",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56</v>
      </c>
      <c r="B8" s="1">
        <v>1419</v>
      </c>
      <c r="C8" s="1">
        <v>1451</v>
      </c>
      <c r="D8" s="1">
        <v>1475</v>
      </c>
      <c r="E8" s="1">
        <v>1488</v>
      </c>
      <c r="F8" s="1">
        <v>1457</v>
      </c>
      <c r="G8" s="1">
        <v>1441</v>
      </c>
      <c r="H8" s="1">
        <v>1394</v>
      </c>
      <c r="I8" s="1">
        <v>1487</v>
      </c>
      <c r="J8" s="1">
        <v>1565</v>
      </c>
      <c r="K8" s="1">
        <v>1678</v>
      </c>
    </row>
    <row r="9" spans="1:11" x14ac:dyDescent="0.25">
      <c r="A9" s="16" t="s">
        <v>57</v>
      </c>
      <c r="B9" s="1">
        <v>1683</v>
      </c>
      <c r="C9" s="1">
        <v>1572</v>
      </c>
      <c r="D9" s="1">
        <v>1577</v>
      </c>
      <c r="E9" s="1">
        <v>1558</v>
      </c>
      <c r="F9" s="1">
        <v>1612</v>
      </c>
      <c r="G9" s="1">
        <v>1734</v>
      </c>
      <c r="H9" s="1">
        <v>2068</v>
      </c>
      <c r="I9" s="1">
        <v>2418</v>
      </c>
      <c r="J9" s="1">
        <v>2848</v>
      </c>
      <c r="K9" s="1">
        <v>3257</v>
      </c>
    </row>
    <row r="10" spans="1:11" x14ac:dyDescent="0.25">
      <c r="A10" s="16" t="s">
        <v>58</v>
      </c>
      <c r="B10" s="1">
        <v>448</v>
      </c>
      <c r="C10" s="1">
        <v>387</v>
      </c>
      <c r="D10" s="1">
        <v>338</v>
      </c>
      <c r="E10" s="1">
        <v>359</v>
      </c>
      <c r="F10" s="1">
        <v>363</v>
      </c>
      <c r="G10" s="1">
        <v>391</v>
      </c>
      <c r="H10" s="1">
        <v>551</v>
      </c>
      <c r="I10" s="1">
        <v>654</v>
      </c>
      <c r="J10" s="1">
        <v>761</v>
      </c>
      <c r="K10" s="1">
        <v>860</v>
      </c>
    </row>
    <row r="11" spans="1:11" x14ac:dyDescent="0.25">
      <c r="A11" s="16" t="s">
        <v>59</v>
      </c>
      <c r="B11" s="1">
        <v>3734</v>
      </c>
      <c r="C11" s="1">
        <v>3860</v>
      </c>
      <c r="D11" s="1">
        <v>3741</v>
      </c>
      <c r="E11" s="1">
        <v>3547</v>
      </c>
      <c r="F11" s="1">
        <v>3282</v>
      </c>
      <c r="G11" s="1">
        <v>3210</v>
      </c>
      <c r="H11" s="1">
        <v>3128</v>
      </c>
      <c r="I11" s="1">
        <v>3000</v>
      </c>
      <c r="J11" s="1">
        <v>2940</v>
      </c>
      <c r="K11" s="1">
        <v>2823</v>
      </c>
    </row>
    <row r="12" spans="1:11" x14ac:dyDescent="0.25">
      <c r="A12" s="16" t="s">
        <v>60</v>
      </c>
      <c r="B12" s="1">
        <v>2910</v>
      </c>
      <c r="C12" s="1">
        <v>3053</v>
      </c>
      <c r="D12" s="1">
        <v>3202</v>
      </c>
      <c r="E12" s="1">
        <v>3468</v>
      </c>
      <c r="F12" s="1">
        <v>3795</v>
      </c>
      <c r="G12" s="1">
        <v>3982</v>
      </c>
      <c r="H12" s="1">
        <v>4240</v>
      </c>
      <c r="I12" s="1">
        <v>4531</v>
      </c>
      <c r="J12" s="1">
        <v>4830</v>
      </c>
      <c r="K12" s="1">
        <v>5371</v>
      </c>
    </row>
    <row r="13" spans="1:11" x14ac:dyDescent="0.25">
      <c r="A13" s="16" t="s">
        <v>61</v>
      </c>
      <c r="B13" s="1">
        <v>423</v>
      </c>
      <c r="C13" s="1">
        <v>423</v>
      </c>
      <c r="D13" s="1">
        <v>405</v>
      </c>
      <c r="E13" s="1">
        <v>413</v>
      </c>
      <c r="F13" s="1">
        <v>435</v>
      </c>
      <c r="G13" s="1">
        <v>537</v>
      </c>
      <c r="H13" s="1">
        <v>668</v>
      </c>
      <c r="I13" s="1">
        <v>812</v>
      </c>
      <c r="J13" s="1">
        <v>961</v>
      </c>
      <c r="K13" s="1">
        <v>1101</v>
      </c>
    </row>
    <row r="14" spans="1:11" x14ac:dyDescent="0.25">
      <c r="A14" s="10" t="s">
        <v>13</v>
      </c>
      <c r="B14" s="5">
        <v>10617</v>
      </c>
      <c r="C14" s="5">
        <v>10746</v>
      </c>
      <c r="D14" s="5">
        <v>10738</v>
      </c>
      <c r="E14" s="5">
        <v>10833</v>
      </c>
      <c r="F14" s="5">
        <v>10944</v>
      </c>
      <c r="G14" s="5">
        <v>11295</v>
      </c>
      <c r="H14" s="5">
        <v>12049</v>
      </c>
      <c r="I14" s="5">
        <v>12902</v>
      </c>
      <c r="J14" s="5">
        <v>13905</v>
      </c>
      <c r="K14" s="5">
        <v>15090</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56</v>
      </c>
      <c r="B19" s="2">
        <v>0.39971830985915502</v>
      </c>
      <c r="C19" s="2">
        <v>0.42551319648093799</v>
      </c>
      <c r="D19" s="2">
        <v>0.43510324483775797</v>
      </c>
      <c r="E19" s="2">
        <v>0.43700440528634399</v>
      </c>
      <c r="F19" s="2">
        <v>0.42453379953379999</v>
      </c>
      <c r="G19" s="2">
        <v>0.404094223219293</v>
      </c>
      <c r="H19" s="2">
        <v>0.34737104410665298</v>
      </c>
      <c r="I19" s="2">
        <v>0.32616801930247902</v>
      </c>
      <c r="J19" s="2">
        <v>0.302473908001546</v>
      </c>
      <c r="K19" s="2">
        <v>0.28955996548748902</v>
      </c>
    </row>
    <row r="20" spans="1:12" x14ac:dyDescent="0.25">
      <c r="A20" s="8" t="s">
        <v>57</v>
      </c>
      <c r="B20" s="2">
        <v>0.47408450704225402</v>
      </c>
      <c r="C20" s="2">
        <v>0.46099706744868002</v>
      </c>
      <c r="D20" s="2">
        <v>0.465191740412979</v>
      </c>
      <c r="E20" s="2">
        <v>0.45756240822320099</v>
      </c>
      <c r="F20" s="2">
        <v>0.46969696969697</v>
      </c>
      <c r="G20" s="2">
        <v>0.48625911385305698</v>
      </c>
      <c r="H20" s="2">
        <v>0.51532519312235203</v>
      </c>
      <c r="I20" s="2">
        <v>0.53037946918183798</v>
      </c>
      <c r="J20" s="2">
        <v>0.55044453034402796</v>
      </c>
      <c r="K20" s="2">
        <v>0.56203623813632397</v>
      </c>
    </row>
    <row r="21" spans="1:12" x14ac:dyDescent="0.25">
      <c r="A21" s="8" t="s">
        <v>58</v>
      </c>
      <c r="B21" s="2">
        <v>0.12619718309859199</v>
      </c>
      <c r="C21" s="2">
        <v>0.113489736070381</v>
      </c>
      <c r="D21" s="2">
        <v>9.9705014749262494E-2</v>
      </c>
      <c r="E21" s="2">
        <v>0.10543318649045499</v>
      </c>
      <c r="F21" s="2">
        <v>0.105769230769231</v>
      </c>
      <c r="G21" s="2">
        <v>0.10964666292765</v>
      </c>
      <c r="H21" s="2">
        <v>0.13730376277099399</v>
      </c>
      <c r="I21" s="2">
        <v>0.143452511515683</v>
      </c>
      <c r="J21" s="2">
        <v>0.14708156165442601</v>
      </c>
      <c r="K21" s="2">
        <v>0.148403796376186</v>
      </c>
    </row>
    <row r="22" spans="1:12" x14ac:dyDescent="0.25">
      <c r="A22" s="8" t="s">
        <v>59</v>
      </c>
      <c r="B22" s="2">
        <v>0.52837130324041304</v>
      </c>
      <c r="C22" s="2">
        <v>0.52617230098146095</v>
      </c>
      <c r="D22" s="2">
        <v>0.50911812738160001</v>
      </c>
      <c r="E22" s="2">
        <v>0.47751750134625698</v>
      </c>
      <c r="F22" s="2">
        <v>0.43690095846645399</v>
      </c>
      <c r="G22" s="2">
        <v>0.41531892871005299</v>
      </c>
      <c r="H22" s="2">
        <v>0.38924838227974101</v>
      </c>
      <c r="I22" s="2">
        <v>0.35958288385472897</v>
      </c>
      <c r="J22" s="2">
        <v>0.33673118772191002</v>
      </c>
      <c r="K22" s="2">
        <v>0.303711672942442</v>
      </c>
    </row>
    <row r="23" spans="1:12" x14ac:dyDescent="0.25">
      <c r="A23" s="8" t="s">
        <v>60</v>
      </c>
      <c r="B23" s="2">
        <v>0.41177302957407702</v>
      </c>
      <c r="C23" s="2">
        <v>0.41616684841875701</v>
      </c>
      <c r="D23" s="2">
        <v>0.43576483396842702</v>
      </c>
      <c r="E23" s="2">
        <v>0.46688206785137298</v>
      </c>
      <c r="F23" s="2">
        <v>0.50519169329073499</v>
      </c>
      <c r="G23" s="2">
        <v>0.51520248415060199</v>
      </c>
      <c r="H23" s="2">
        <v>0.52762568442010904</v>
      </c>
      <c r="I23" s="2">
        <v>0.54309001558192505</v>
      </c>
      <c r="J23" s="2">
        <v>0.55320123697170998</v>
      </c>
      <c r="K23" s="2">
        <v>0.57783754706831603</v>
      </c>
    </row>
    <row r="24" spans="1:12" x14ac:dyDescent="0.25">
      <c r="A24" s="8" t="s">
        <v>61</v>
      </c>
      <c r="B24" s="2">
        <v>5.9855667185510102E-2</v>
      </c>
      <c r="C24" s="2">
        <v>5.7660850599781897E-2</v>
      </c>
      <c r="D24" s="2">
        <v>5.5117038649972798E-2</v>
      </c>
      <c r="E24" s="2">
        <v>5.5600430802369399E-2</v>
      </c>
      <c r="F24" s="2">
        <v>5.7907348242811497E-2</v>
      </c>
      <c r="G24" s="2">
        <v>6.9478587139345294E-2</v>
      </c>
      <c r="H24" s="2">
        <v>8.3125933300149293E-2</v>
      </c>
      <c r="I24" s="2">
        <v>9.7327100563346494E-2</v>
      </c>
      <c r="J24" s="2">
        <v>0.11006757530638001</v>
      </c>
      <c r="K24" s="2">
        <v>0.118450779989242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56</v>
      </c>
      <c r="B29" s="2">
        <v>2.2551092318534201E-2</v>
      </c>
      <c r="C29" s="2">
        <v>1.65403170227429E-2</v>
      </c>
      <c r="D29" s="2">
        <v>8.8135593220338999E-3</v>
      </c>
      <c r="E29" s="2">
        <v>-2.0833333333333301E-2</v>
      </c>
      <c r="F29" s="2">
        <v>-1.09814687714482E-2</v>
      </c>
      <c r="G29" s="2">
        <v>-3.2616238723109002E-2</v>
      </c>
      <c r="H29" s="2">
        <v>6.6714490674318505E-2</v>
      </c>
      <c r="I29" s="2">
        <v>5.2454606590450599E-2</v>
      </c>
      <c r="J29" s="2">
        <v>7.2204472843450496E-2</v>
      </c>
      <c r="K29" s="3">
        <v>0.16446911866759201</v>
      </c>
      <c r="L29" s="3">
        <v>0.18252290345313599</v>
      </c>
    </row>
    <row r="30" spans="1:12" x14ac:dyDescent="0.25">
      <c r="A30" s="8" t="s">
        <v>57</v>
      </c>
      <c r="B30" s="2">
        <v>-6.5953654188948302E-2</v>
      </c>
      <c r="C30" s="2">
        <v>3.1806615776081401E-3</v>
      </c>
      <c r="D30" s="2">
        <v>-1.20481927710843E-2</v>
      </c>
      <c r="E30" s="2">
        <v>3.4659820282413399E-2</v>
      </c>
      <c r="F30" s="2">
        <v>7.5682382133995002E-2</v>
      </c>
      <c r="G30" s="2">
        <v>0.19261822376009199</v>
      </c>
      <c r="H30" s="2">
        <v>0.169245647969052</v>
      </c>
      <c r="I30" s="2">
        <v>0.17783291976840401</v>
      </c>
      <c r="J30" s="2">
        <v>0.143609550561798</v>
      </c>
      <c r="K30" s="3">
        <v>0.878316032295271</v>
      </c>
      <c r="L30" s="3">
        <v>0.93523469994058195</v>
      </c>
    </row>
    <row r="31" spans="1:12" x14ac:dyDescent="0.25">
      <c r="A31" s="8" t="s">
        <v>58</v>
      </c>
      <c r="B31" s="2">
        <v>-0.136160714285714</v>
      </c>
      <c r="C31" s="2">
        <v>-0.12661498708010299</v>
      </c>
      <c r="D31" s="2">
        <v>6.2130177514792898E-2</v>
      </c>
      <c r="E31" s="2">
        <v>1.1142061281337001E-2</v>
      </c>
      <c r="F31" s="2">
        <v>7.7134986225895305E-2</v>
      </c>
      <c r="G31" s="2">
        <v>0.40920716112532002</v>
      </c>
      <c r="H31" s="2">
        <v>0.18693284936479099</v>
      </c>
      <c r="I31" s="2">
        <v>0.163608562691131</v>
      </c>
      <c r="J31" s="2">
        <v>0.13009198423127499</v>
      </c>
      <c r="K31" s="3">
        <v>1.1994884910485899</v>
      </c>
      <c r="L31" s="3">
        <v>0.91964285714285698</v>
      </c>
    </row>
    <row r="32" spans="1:12" x14ac:dyDescent="0.25">
      <c r="A32" s="8" t="s">
        <v>59</v>
      </c>
      <c r="B32" s="2">
        <v>3.3743974290305297E-2</v>
      </c>
      <c r="C32" s="2">
        <v>-3.0829015544041501E-2</v>
      </c>
      <c r="D32" s="2">
        <v>-5.1857792034215401E-2</v>
      </c>
      <c r="E32" s="2">
        <v>-7.4711023400056406E-2</v>
      </c>
      <c r="F32" s="2">
        <v>-2.19378427787934E-2</v>
      </c>
      <c r="G32" s="2">
        <v>-2.55451713395639E-2</v>
      </c>
      <c r="H32" s="2">
        <v>-4.0920716112532E-2</v>
      </c>
      <c r="I32" s="2">
        <v>-0.02</v>
      </c>
      <c r="J32" s="2">
        <v>-3.9795918367346902E-2</v>
      </c>
      <c r="K32" s="3">
        <v>-0.120560747663551</v>
      </c>
      <c r="L32" s="3">
        <v>-0.24397429030530299</v>
      </c>
    </row>
    <row r="33" spans="1:12" x14ac:dyDescent="0.25">
      <c r="A33" s="8" t="s">
        <v>60</v>
      </c>
      <c r="B33" s="2">
        <v>4.9140893470790398E-2</v>
      </c>
      <c r="C33" s="2">
        <v>4.8804454634785499E-2</v>
      </c>
      <c r="D33" s="2">
        <v>8.30730793254216E-2</v>
      </c>
      <c r="E33" s="2">
        <v>9.4290657439446396E-2</v>
      </c>
      <c r="F33" s="2">
        <v>4.9275362318840603E-2</v>
      </c>
      <c r="G33" s="2">
        <v>6.4791562029131097E-2</v>
      </c>
      <c r="H33" s="2">
        <v>6.8632075471698098E-2</v>
      </c>
      <c r="I33" s="2">
        <v>6.5989847715736002E-2</v>
      </c>
      <c r="J33" s="2">
        <v>0.112008281573499</v>
      </c>
      <c r="K33" s="3">
        <v>0.348819688598694</v>
      </c>
      <c r="L33" s="3">
        <v>0.84570446735395199</v>
      </c>
    </row>
    <row r="34" spans="1:12" x14ac:dyDescent="0.25">
      <c r="A34" s="8" t="s">
        <v>61</v>
      </c>
      <c r="B34" s="2">
        <v>0</v>
      </c>
      <c r="C34" s="2">
        <v>-4.2553191489361701E-2</v>
      </c>
      <c r="D34" s="2">
        <v>1.97530864197531E-2</v>
      </c>
      <c r="E34" s="2">
        <v>5.32687651331719E-2</v>
      </c>
      <c r="F34" s="2">
        <v>0.23448275862069001</v>
      </c>
      <c r="G34" s="2">
        <v>0.24394785847299799</v>
      </c>
      <c r="H34" s="2">
        <v>0.215568862275449</v>
      </c>
      <c r="I34" s="2">
        <v>0.183497536945813</v>
      </c>
      <c r="J34" s="2">
        <v>0.14568158168574399</v>
      </c>
      <c r="K34" s="3">
        <v>1.0502793296089401</v>
      </c>
      <c r="L34" s="3">
        <v>1.60283687943262</v>
      </c>
    </row>
    <row r="35" spans="1:12" x14ac:dyDescent="0.25">
      <c r="A35" s="11" t="s">
        <v>13</v>
      </c>
      <c r="B35" s="3">
        <v>1.2150324950551E-2</v>
      </c>
      <c r="C35" s="3">
        <v>-7.4446305602084498E-4</v>
      </c>
      <c r="D35" s="3">
        <v>8.8470851182715603E-3</v>
      </c>
      <c r="E35" s="3">
        <v>1.0246469122126799E-2</v>
      </c>
      <c r="F35" s="3">
        <v>3.2072368421052599E-2</v>
      </c>
      <c r="G35" s="3">
        <v>6.6755201416555998E-2</v>
      </c>
      <c r="H35" s="3">
        <v>7.0794256784795395E-2</v>
      </c>
      <c r="I35" s="3">
        <v>7.7739885289102501E-2</v>
      </c>
      <c r="J35" s="3">
        <v>8.5221143473570696E-2</v>
      </c>
      <c r="K35" s="3">
        <v>0.33598937583001298</v>
      </c>
      <c r="L35" s="3">
        <v>0.42130545351794302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63</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164</v>
      </c>
    </row>
    <row r="2" spans="1:11" ht="15" x14ac:dyDescent="0.25">
      <c r="A2" s="12" t="s">
        <v>159</v>
      </c>
    </row>
    <row r="3" spans="1:11" ht="15" x14ac:dyDescent="0.25">
      <c r="A3" s="12" t="s">
        <v>42</v>
      </c>
    </row>
    <row r="4" spans="1:11" ht="15" x14ac:dyDescent="0.25">
      <c r="A4" s="12" t="s">
        <v>55</v>
      </c>
    </row>
    <row r="5" spans="1:11" x14ac:dyDescent="0.25">
      <c r="A5" s="17" t="str">
        <f>HYPERLINK("#'Table of contents'!A49",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64</v>
      </c>
      <c r="B8" s="1">
        <v>2489</v>
      </c>
      <c r="C8" s="1">
        <v>2654</v>
      </c>
      <c r="D8" s="1">
        <v>2733</v>
      </c>
      <c r="E8" s="1">
        <v>2729</v>
      </c>
      <c r="F8" s="1">
        <v>2649</v>
      </c>
      <c r="G8" s="1">
        <v>2591</v>
      </c>
      <c r="H8" s="1">
        <v>2619</v>
      </c>
      <c r="I8" s="1">
        <v>2658</v>
      </c>
      <c r="J8" s="1">
        <v>2721</v>
      </c>
      <c r="K8" s="1">
        <v>2799</v>
      </c>
    </row>
    <row r="9" spans="1:11" x14ac:dyDescent="0.25">
      <c r="A9" s="16" t="s">
        <v>65</v>
      </c>
      <c r="B9" s="1">
        <v>121</v>
      </c>
      <c r="C9" s="1">
        <v>108</v>
      </c>
      <c r="D9" s="1">
        <v>124</v>
      </c>
      <c r="E9" s="1">
        <v>137</v>
      </c>
      <c r="F9" s="1">
        <v>144</v>
      </c>
      <c r="G9" s="1">
        <v>161</v>
      </c>
      <c r="H9" s="1">
        <v>207</v>
      </c>
      <c r="I9" s="1">
        <v>254</v>
      </c>
      <c r="J9" s="1">
        <v>304</v>
      </c>
      <c r="K9" s="1">
        <v>344</v>
      </c>
    </row>
    <row r="10" spans="1:11" x14ac:dyDescent="0.25">
      <c r="A10" s="16" t="s">
        <v>66</v>
      </c>
      <c r="B10" s="1">
        <v>940</v>
      </c>
      <c r="C10" s="1">
        <v>648</v>
      </c>
      <c r="D10" s="1">
        <v>533</v>
      </c>
      <c r="E10" s="1">
        <v>539</v>
      </c>
      <c r="F10" s="1">
        <v>639</v>
      </c>
      <c r="G10" s="1">
        <v>814</v>
      </c>
      <c r="H10" s="1">
        <v>1187</v>
      </c>
      <c r="I10" s="1">
        <v>1647</v>
      </c>
      <c r="J10" s="1">
        <v>2149</v>
      </c>
      <c r="K10" s="1">
        <v>2652</v>
      </c>
    </row>
    <row r="11" spans="1:11" x14ac:dyDescent="0.25">
      <c r="A11" s="16" t="s">
        <v>67</v>
      </c>
      <c r="B11" s="1">
        <v>5688</v>
      </c>
      <c r="C11" s="1">
        <v>6098</v>
      </c>
      <c r="D11" s="1">
        <v>6223</v>
      </c>
      <c r="E11" s="1">
        <v>6265</v>
      </c>
      <c r="F11" s="1">
        <v>6189</v>
      </c>
      <c r="G11" s="1">
        <v>6189</v>
      </c>
      <c r="H11" s="1">
        <v>6133</v>
      </c>
      <c r="I11" s="1">
        <v>5920</v>
      </c>
      <c r="J11" s="1">
        <v>5754</v>
      </c>
      <c r="K11" s="1">
        <v>5653</v>
      </c>
    </row>
    <row r="12" spans="1:11" x14ac:dyDescent="0.25">
      <c r="A12" s="16" t="s">
        <v>68</v>
      </c>
      <c r="B12" s="1">
        <v>205</v>
      </c>
      <c r="C12" s="1">
        <v>183</v>
      </c>
      <c r="D12" s="1">
        <v>199</v>
      </c>
      <c r="E12" s="1">
        <v>191</v>
      </c>
      <c r="F12" s="1">
        <v>236</v>
      </c>
      <c r="G12" s="1">
        <v>252</v>
      </c>
      <c r="H12" s="1">
        <v>289</v>
      </c>
      <c r="I12" s="1">
        <v>330</v>
      </c>
      <c r="J12" s="1">
        <v>399</v>
      </c>
      <c r="K12" s="1">
        <v>442</v>
      </c>
    </row>
    <row r="13" spans="1:11" x14ac:dyDescent="0.25">
      <c r="A13" s="16" t="s">
        <v>69</v>
      </c>
      <c r="B13" s="1">
        <v>1174</v>
      </c>
      <c r="C13" s="1">
        <v>1055</v>
      </c>
      <c r="D13" s="1">
        <v>926</v>
      </c>
      <c r="E13" s="1">
        <v>972</v>
      </c>
      <c r="F13" s="1">
        <v>1087</v>
      </c>
      <c r="G13" s="1">
        <v>1288</v>
      </c>
      <c r="H13" s="1">
        <v>1614</v>
      </c>
      <c r="I13" s="1">
        <v>2093</v>
      </c>
      <c r="J13" s="1">
        <v>2578</v>
      </c>
      <c r="K13" s="1">
        <v>3200</v>
      </c>
    </row>
    <row r="14" spans="1:11" x14ac:dyDescent="0.25">
      <c r="A14" s="10" t="s">
        <v>13</v>
      </c>
      <c r="B14" s="5">
        <v>10617</v>
      </c>
      <c r="C14" s="5">
        <v>10746</v>
      </c>
      <c r="D14" s="5">
        <v>10738</v>
      </c>
      <c r="E14" s="5">
        <v>10833</v>
      </c>
      <c r="F14" s="5">
        <v>10944</v>
      </c>
      <c r="G14" s="5">
        <v>11295</v>
      </c>
      <c r="H14" s="5">
        <v>12049</v>
      </c>
      <c r="I14" s="5">
        <v>12902</v>
      </c>
      <c r="J14" s="5">
        <v>13905</v>
      </c>
      <c r="K14" s="5">
        <v>15090</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64</v>
      </c>
      <c r="B19" s="2">
        <v>0.70112676056337997</v>
      </c>
      <c r="C19" s="2">
        <v>0.77829912023460401</v>
      </c>
      <c r="D19" s="2">
        <v>0.80619469026548696</v>
      </c>
      <c r="E19" s="2">
        <v>0.80146842878120395</v>
      </c>
      <c r="F19" s="2">
        <v>0.77185314685314699</v>
      </c>
      <c r="G19" s="2">
        <v>0.72658440830061699</v>
      </c>
      <c r="H19" s="2">
        <v>0.65262895589334702</v>
      </c>
      <c r="I19" s="2">
        <v>0.58302259267383205</v>
      </c>
      <c r="J19" s="2">
        <v>0.52589872439118701</v>
      </c>
      <c r="K19" s="2">
        <v>0.48300258843830901</v>
      </c>
    </row>
    <row r="20" spans="1:12" x14ac:dyDescent="0.25">
      <c r="A20" s="8" t="s">
        <v>65</v>
      </c>
      <c r="B20" s="2">
        <v>3.4084507042253499E-2</v>
      </c>
      <c r="C20" s="2">
        <v>3.1671554252199398E-2</v>
      </c>
      <c r="D20" s="2">
        <v>3.6578171091445399E-2</v>
      </c>
      <c r="E20" s="2">
        <v>4.0234948604992701E-2</v>
      </c>
      <c r="F20" s="2">
        <v>4.1958041958042001E-2</v>
      </c>
      <c r="G20" s="2">
        <v>4.5148625911385298E-2</v>
      </c>
      <c r="H20" s="2">
        <v>5.1582357338649402E-2</v>
      </c>
      <c r="I20" s="2">
        <v>5.5713972362360198E-2</v>
      </c>
      <c r="J20" s="2">
        <v>5.87553150367221E-2</v>
      </c>
      <c r="K20" s="2">
        <v>5.9361518550474501E-2</v>
      </c>
    </row>
    <row r="21" spans="1:12" x14ac:dyDescent="0.25">
      <c r="A21" s="8" t="s">
        <v>66</v>
      </c>
      <c r="B21" s="2">
        <v>0.26478873239436601</v>
      </c>
      <c r="C21" s="2">
        <v>0.19002932551319601</v>
      </c>
      <c r="D21" s="2">
        <v>0.157227138643068</v>
      </c>
      <c r="E21" s="2">
        <v>0.15829662261380301</v>
      </c>
      <c r="F21" s="2">
        <v>0.186188811188811</v>
      </c>
      <c r="G21" s="2">
        <v>0.22826696578799799</v>
      </c>
      <c r="H21" s="2">
        <v>0.29578868676800402</v>
      </c>
      <c r="I21" s="2">
        <v>0.36126343496380797</v>
      </c>
      <c r="J21" s="2">
        <v>0.415345960572091</v>
      </c>
      <c r="K21" s="2">
        <v>0.45763589301121699</v>
      </c>
    </row>
    <row r="22" spans="1:12" x14ac:dyDescent="0.25">
      <c r="A22" s="8" t="s">
        <v>67</v>
      </c>
      <c r="B22" s="2">
        <v>0.80486769492005095</v>
      </c>
      <c r="C22" s="2">
        <v>0.83124318429661903</v>
      </c>
      <c r="D22" s="2">
        <v>0.84689711486118702</v>
      </c>
      <c r="E22" s="2">
        <v>0.84343026386645104</v>
      </c>
      <c r="F22" s="2">
        <v>0.82388178913737997</v>
      </c>
      <c r="G22" s="2">
        <v>0.80075042049424205</v>
      </c>
      <c r="H22" s="2">
        <v>0.76319064211050303</v>
      </c>
      <c r="I22" s="2">
        <v>0.70957689080666397</v>
      </c>
      <c r="J22" s="2">
        <v>0.65903103882716796</v>
      </c>
      <c r="K22" s="2">
        <v>0.60817643894566997</v>
      </c>
    </row>
    <row r="23" spans="1:12" x14ac:dyDescent="0.25">
      <c r="A23" s="8" t="s">
        <v>68</v>
      </c>
      <c r="B23" s="2">
        <v>2.9008065657280299E-2</v>
      </c>
      <c r="C23" s="2">
        <v>2.4945474372955301E-2</v>
      </c>
      <c r="D23" s="2">
        <v>2.7082199237887902E-2</v>
      </c>
      <c r="E23" s="2">
        <v>2.5713516424340301E-2</v>
      </c>
      <c r="F23" s="2">
        <v>3.1416400425985098E-2</v>
      </c>
      <c r="G23" s="2">
        <v>3.26044766463967E-2</v>
      </c>
      <c r="H23" s="2">
        <v>3.5963165754106498E-2</v>
      </c>
      <c r="I23" s="2">
        <v>3.9554117224020101E-2</v>
      </c>
      <c r="J23" s="2">
        <v>4.5699232619402098E-2</v>
      </c>
      <c r="K23" s="2">
        <v>4.7552447552447599E-2</v>
      </c>
    </row>
    <row r="24" spans="1:12" x14ac:dyDescent="0.25">
      <c r="A24" s="8" t="s">
        <v>69</v>
      </c>
      <c r="B24" s="2">
        <v>0.16612423942266899</v>
      </c>
      <c r="C24" s="2">
        <v>0.143811341330425</v>
      </c>
      <c r="D24" s="2">
        <v>0.12602068590092499</v>
      </c>
      <c r="E24" s="2">
        <v>0.13085621970920799</v>
      </c>
      <c r="F24" s="2">
        <v>0.14470181043663499</v>
      </c>
      <c r="G24" s="2">
        <v>0.16664510285936099</v>
      </c>
      <c r="H24" s="2">
        <v>0.20084619213539101</v>
      </c>
      <c r="I24" s="2">
        <v>0.250868991969316</v>
      </c>
      <c r="J24" s="2">
        <v>0.29526972855342998</v>
      </c>
      <c r="K24" s="2">
        <v>0.344271113501883</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64</v>
      </c>
      <c r="B29" s="2">
        <v>6.6291683406990806E-2</v>
      </c>
      <c r="C29" s="2">
        <v>2.9766390354182399E-2</v>
      </c>
      <c r="D29" s="2">
        <v>-1.46359312111233E-3</v>
      </c>
      <c r="E29" s="2">
        <v>-2.9314767314034401E-2</v>
      </c>
      <c r="F29" s="2">
        <v>-2.1895054737636799E-2</v>
      </c>
      <c r="G29" s="2">
        <v>1.08066383635662E-2</v>
      </c>
      <c r="H29" s="2">
        <v>1.48911798396334E-2</v>
      </c>
      <c r="I29" s="2">
        <v>2.3702031602708801E-2</v>
      </c>
      <c r="J29" s="2">
        <v>2.8665931642778399E-2</v>
      </c>
      <c r="K29" s="3">
        <v>8.0277884986491702E-2</v>
      </c>
      <c r="L29" s="3">
        <v>0.12454801124949801</v>
      </c>
    </row>
    <row r="30" spans="1:12" x14ac:dyDescent="0.25">
      <c r="A30" s="8" t="s">
        <v>65</v>
      </c>
      <c r="B30" s="2">
        <v>-0.107438016528926</v>
      </c>
      <c r="C30" s="2">
        <v>0.148148148148148</v>
      </c>
      <c r="D30" s="2">
        <v>0.104838709677419</v>
      </c>
      <c r="E30" s="2">
        <v>5.1094890510948898E-2</v>
      </c>
      <c r="F30" s="2">
        <v>0.118055555555556</v>
      </c>
      <c r="G30" s="2">
        <v>0.28571428571428598</v>
      </c>
      <c r="H30" s="2">
        <v>0.22705314009661801</v>
      </c>
      <c r="I30" s="2">
        <v>0.196850393700787</v>
      </c>
      <c r="J30" s="2">
        <v>0.13157894736842099</v>
      </c>
      <c r="K30" s="3">
        <v>1.13664596273292</v>
      </c>
      <c r="L30" s="3">
        <v>1.8429752066115701</v>
      </c>
    </row>
    <row r="31" spans="1:12" x14ac:dyDescent="0.25">
      <c r="A31" s="8" t="s">
        <v>66</v>
      </c>
      <c r="B31" s="2">
        <v>-0.31063829787233999</v>
      </c>
      <c r="C31" s="2">
        <v>-0.17746913580246901</v>
      </c>
      <c r="D31" s="2">
        <v>1.1257035647279499E-2</v>
      </c>
      <c r="E31" s="2">
        <v>0.18552875695732801</v>
      </c>
      <c r="F31" s="2">
        <v>0.27386541471048498</v>
      </c>
      <c r="G31" s="2">
        <v>0.458230958230958</v>
      </c>
      <c r="H31" s="2">
        <v>0.38753159224936801</v>
      </c>
      <c r="I31" s="2">
        <v>0.304796599878567</v>
      </c>
      <c r="J31" s="2">
        <v>0.234062354583527</v>
      </c>
      <c r="K31" s="3">
        <v>2.25798525798526</v>
      </c>
      <c r="L31" s="3">
        <v>1.8212765957446799</v>
      </c>
    </row>
    <row r="32" spans="1:12" x14ac:dyDescent="0.25">
      <c r="A32" s="8" t="s">
        <v>67</v>
      </c>
      <c r="B32" s="2">
        <v>7.2081575246132207E-2</v>
      </c>
      <c r="C32" s="2">
        <v>2.04985241062643E-2</v>
      </c>
      <c r="D32" s="2">
        <v>6.7491563554555696E-3</v>
      </c>
      <c r="E32" s="2">
        <v>-1.2130885873902601E-2</v>
      </c>
      <c r="F32" s="2">
        <v>0</v>
      </c>
      <c r="G32" s="2">
        <v>-9.04831152043949E-3</v>
      </c>
      <c r="H32" s="2">
        <v>-3.4730148377629201E-2</v>
      </c>
      <c r="I32" s="2">
        <v>-2.80405405405405E-2</v>
      </c>
      <c r="J32" s="2">
        <v>-1.7553006604101501E-2</v>
      </c>
      <c r="K32" s="3">
        <v>-8.6605267409920805E-2</v>
      </c>
      <c r="L32" s="3">
        <v>-6.1533052039381203E-3</v>
      </c>
    </row>
    <row r="33" spans="1:12" x14ac:dyDescent="0.25">
      <c r="A33" s="8" t="s">
        <v>68</v>
      </c>
      <c r="B33" s="2">
        <v>-0.107317073170732</v>
      </c>
      <c r="C33" s="2">
        <v>8.7431693989070997E-2</v>
      </c>
      <c r="D33" s="2">
        <v>-4.0201005025125601E-2</v>
      </c>
      <c r="E33" s="2">
        <v>0.235602094240838</v>
      </c>
      <c r="F33" s="2">
        <v>6.7796610169491497E-2</v>
      </c>
      <c r="G33" s="2">
        <v>0.146825396825397</v>
      </c>
      <c r="H33" s="2">
        <v>0.14186851211072701</v>
      </c>
      <c r="I33" s="2">
        <v>0.20909090909090899</v>
      </c>
      <c r="J33" s="2">
        <v>0.107769423558897</v>
      </c>
      <c r="K33" s="3">
        <v>0.75396825396825395</v>
      </c>
      <c r="L33" s="3">
        <v>1.1560975609756099</v>
      </c>
    </row>
    <row r="34" spans="1:12" x14ac:dyDescent="0.25">
      <c r="A34" s="8" t="s">
        <v>69</v>
      </c>
      <c r="B34" s="2">
        <v>-0.101362862010221</v>
      </c>
      <c r="C34" s="2">
        <v>-0.122274881516588</v>
      </c>
      <c r="D34" s="2">
        <v>4.9676025917926601E-2</v>
      </c>
      <c r="E34" s="2">
        <v>0.118312757201646</v>
      </c>
      <c r="F34" s="2">
        <v>0.18491260349586</v>
      </c>
      <c r="G34" s="2">
        <v>0.25310559006211197</v>
      </c>
      <c r="H34" s="2">
        <v>0.29677819083023499</v>
      </c>
      <c r="I34" s="2">
        <v>0.231724796942188</v>
      </c>
      <c r="J34" s="2">
        <v>0.24127230411171499</v>
      </c>
      <c r="K34" s="3">
        <v>1.4844720496894399</v>
      </c>
      <c r="L34" s="3">
        <v>1.7257240204429301</v>
      </c>
    </row>
    <row r="35" spans="1:12" x14ac:dyDescent="0.25">
      <c r="A35" s="11" t="s">
        <v>13</v>
      </c>
      <c r="B35" s="3">
        <v>1.2150324950551E-2</v>
      </c>
      <c r="C35" s="3">
        <v>-7.4446305602084498E-4</v>
      </c>
      <c r="D35" s="3">
        <v>8.8470851182715603E-3</v>
      </c>
      <c r="E35" s="3">
        <v>1.0246469122126799E-2</v>
      </c>
      <c r="F35" s="3">
        <v>3.2072368421052599E-2</v>
      </c>
      <c r="G35" s="3">
        <v>6.6755201416555998E-2</v>
      </c>
      <c r="H35" s="3">
        <v>7.0794256784795395E-2</v>
      </c>
      <c r="I35" s="3">
        <v>7.7739885289102501E-2</v>
      </c>
      <c r="J35" s="3">
        <v>8.5221143473570696E-2</v>
      </c>
      <c r="K35" s="3">
        <v>0.33598937583001298</v>
      </c>
      <c r="L35" s="3">
        <v>0.42130545351794302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71</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49</v>
      </c>
    </row>
    <row r="2" spans="1:11" ht="15" x14ac:dyDescent="0.25">
      <c r="A2" s="12" t="s">
        <v>26</v>
      </c>
    </row>
    <row r="3" spans="1:11" ht="15" x14ac:dyDescent="0.25">
      <c r="A3" s="12" t="s">
        <v>50</v>
      </c>
    </row>
    <row r="4" spans="1:11" x14ac:dyDescent="0.25">
      <c r="A4" s="15"/>
    </row>
    <row r="5" spans="1:11" x14ac:dyDescent="0.25">
      <c r="A5" s="17" t="str">
        <f>HYPERLINK("#'Table of contents'!A5",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43</v>
      </c>
      <c r="B8" s="1">
        <v>16456</v>
      </c>
      <c r="C8" s="1">
        <v>15395</v>
      </c>
      <c r="D8" s="1">
        <v>14990</v>
      </c>
      <c r="E8" s="1">
        <v>14942</v>
      </c>
      <c r="F8" s="1">
        <v>15065</v>
      </c>
      <c r="G8" s="1">
        <v>15115</v>
      </c>
      <c r="H8" s="1">
        <v>16174</v>
      </c>
      <c r="I8" s="1">
        <v>17196</v>
      </c>
      <c r="J8" s="1">
        <v>18299</v>
      </c>
      <c r="K8" s="1">
        <v>20093</v>
      </c>
    </row>
    <row r="9" spans="1:11" x14ac:dyDescent="0.25">
      <c r="A9" s="16" t="s">
        <v>44</v>
      </c>
      <c r="B9" s="1">
        <v>2059</v>
      </c>
      <c r="C9" s="1">
        <v>2030</v>
      </c>
      <c r="D9" s="1">
        <v>2023</v>
      </c>
      <c r="E9" s="1">
        <v>2091</v>
      </c>
      <c r="F9" s="1">
        <v>2306</v>
      </c>
      <c r="G9" s="1">
        <v>2537</v>
      </c>
      <c r="H9" s="1">
        <v>3000</v>
      </c>
      <c r="I9" s="1">
        <v>3569</v>
      </c>
      <c r="J9" s="1">
        <v>4258</v>
      </c>
      <c r="K9" s="1">
        <v>4952</v>
      </c>
    </row>
    <row r="10" spans="1:11" x14ac:dyDescent="0.25">
      <c r="A10" s="16" t="s">
        <v>45</v>
      </c>
      <c r="B10" s="1">
        <v>1764</v>
      </c>
      <c r="C10" s="1">
        <v>1827</v>
      </c>
      <c r="D10" s="1">
        <v>1921</v>
      </c>
      <c r="E10" s="1">
        <v>2060</v>
      </c>
      <c r="F10" s="1">
        <v>2083</v>
      </c>
      <c r="G10" s="1">
        <v>2060</v>
      </c>
      <c r="H10" s="1">
        <v>2223</v>
      </c>
      <c r="I10" s="1">
        <v>2319</v>
      </c>
      <c r="J10" s="1">
        <v>2448</v>
      </c>
      <c r="K10" s="1">
        <v>2592</v>
      </c>
    </row>
    <row r="11" spans="1:11" x14ac:dyDescent="0.25">
      <c r="A11" s="16" t="s">
        <v>46</v>
      </c>
      <c r="B11" s="1">
        <v>33705</v>
      </c>
      <c r="C11" s="1">
        <v>34017</v>
      </c>
      <c r="D11" s="1">
        <v>35060</v>
      </c>
      <c r="E11" s="1">
        <v>35533</v>
      </c>
      <c r="F11" s="1">
        <v>35764</v>
      </c>
      <c r="G11" s="1">
        <v>35714</v>
      </c>
      <c r="H11" s="1">
        <v>36094</v>
      </c>
      <c r="I11" s="1">
        <v>36248</v>
      </c>
      <c r="J11" s="1">
        <v>36127</v>
      </c>
      <c r="K11" s="1">
        <v>36223</v>
      </c>
    </row>
    <row r="12" spans="1:11" x14ac:dyDescent="0.25">
      <c r="A12" s="16" t="s">
        <v>47</v>
      </c>
      <c r="B12" s="1">
        <v>1911</v>
      </c>
      <c r="C12" s="1">
        <v>1905</v>
      </c>
      <c r="D12" s="1">
        <v>1947</v>
      </c>
      <c r="E12" s="1">
        <v>2039</v>
      </c>
      <c r="F12" s="1">
        <v>2175</v>
      </c>
      <c r="G12" s="1">
        <v>2273</v>
      </c>
      <c r="H12" s="1">
        <v>2496</v>
      </c>
      <c r="I12" s="1">
        <v>2734</v>
      </c>
      <c r="J12" s="1">
        <v>3103</v>
      </c>
      <c r="K12" s="1">
        <v>3606</v>
      </c>
    </row>
    <row r="13" spans="1:11" x14ac:dyDescent="0.25">
      <c r="A13" s="16" t="s">
        <v>48</v>
      </c>
      <c r="B13" s="1">
        <v>3521</v>
      </c>
      <c r="C13" s="1">
        <v>3177</v>
      </c>
      <c r="D13" s="1">
        <v>2901</v>
      </c>
      <c r="E13" s="1">
        <v>2549</v>
      </c>
      <c r="F13" s="1">
        <v>2257</v>
      </c>
      <c r="G13" s="1">
        <v>2152</v>
      </c>
      <c r="H13" s="1">
        <v>2213</v>
      </c>
      <c r="I13" s="1">
        <v>2276</v>
      </c>
      <c r="J13" s="1">
        <v>2386</v>
      </c>
      <c r="K13" s="1">
        <v>2495</v>
      </c>
    </row>
    <row r="14" spans="1:11" x14ac:dyDescent="0.25">
      <c r="A14" s="10" t="s">
        <v>13</v>
      </c>
      <c r="B14" s="5">
        <v>59416</v>
      </c>
      <c r="C14" s="5">
        <v>58351</v>
      </c>
      <c r="D14" s="5">
        <v>58842</v>
      </c>
      <c r="E14" s="5">
        <v>59214</v>
      </c>
      <c r="F14" s="5">
        <v>59650</v>
      </c>
      <c r="G14" s="5">
        <v>59851</v>
      </c>
      <c r="H14" s="5">
        <v>62200</v>
      </c>
      <c r="I14" s="5">
        <v>64342</v>
      </c>
      <c r="J14" s="5">
        <v>66621</v>
      </c>
      <c r="K14" s="5">
        <v>69961</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43</v>
      </c>
      <c r="B19" s="2">
        <v>0.27696243436111501</v>
      </c>
      <c r="C19" s="2">
        <v>0.263834381587291</v>
      </c>
      <c r="D19" s="2">
        <v>0.25475000849733198</v>
      </c>
      <c r="E19" s="2">
        <v>0.25233897389130899</v>
      </c>
      <c r="F19" s="2">
        <v>0.25255658005029302</v>
      </c>
      <c r="G19" s="2">
        <v>0.25254381714591201</v>
      </c>
      <c r="H19" s="2">
        <v>0.26003215434083599</v>
      </c>
      <c r="I19" s="2">
        <v>0.26725933293960402</v>
      </c>
      <c r="J19" s="2">
        <v>0.27467315110850898</v>
      </c>
      <c r="K19" s="2">
        <v>0.28720287017052398</v>
      </c>
    </row>
    <row r="20" spans="1:12" x14ac:dyDescent="0.25">
      <c r="A20" s="8" t="s">
        <v>44</v>
      </c>
      <c r="B20" s="2">
        <v>3.4653965261882302E-2</v>
      </c>
      <c r="C20" s="2">
        <v>3.4789463762403397E-2</v>
      </c>
      <c r="D20" s="2">
        <v>3.4380204615750698E-2</v>
      </c>
      <c r="E20" s="2">
        <v>3.5312594994427002E-2</v>
      </c>
      <c r="F20" s="2">
        <v>3.8658843252305099E-2</v>
      </c>
      <c r="G20" s="2">
        <v>4.23885983525756E-2</v>
      </c>
      <c r="H20" s="2">
        <v>4.8231511254019303E-2</v>
      </c>
      <c r="I20" s="2">
        <v>5.54692114015728E-2</v>
      </c>
      <c r="J20" s="2">
        <v>6.3913780939943904E-2</v>
      </c>
      <c r="K20" s="2">
        <v>7.07822929918097E-2</v>
      </c>
    </row>
    <row r="21" spans="1:12" x14ac:dyDescent="0.25">
      <c r="A21" s="8" t="s">
        <v>45</v>
      </c>
      <c r="B21" s="2">
        <v>2.9688972667295001E-2</v>
      </c>
      <c r="C21" s="2">
        <v>3.1310517386163E-2</v>
      </c>
      <c r="D21" s="2">
        <v>3.2646748920838901E-2</v>
      </c>
      <c r="E21" s="2">
        <v>3.4789070152328801E-2</v>
      </c>
      <c r="F21" s="2">
        <v>3.4920368818105597E-2</v>
      </c>
      <c r="G21" s="2">
        <v>3.4418806703313203E-2</v>
      </c>
      <c r="H21" s="2">
        <v>3.57395498392283E-2</v>
      </c>
      <c r="I21" s="2">
        <v>3.6041776755463002E-2</v>
      </c>
      <c r="J21" s="2">
        <v>3.67451704417526E-2</v>
      </c>
      <c r="K21" s="2">
        <v>3.7049213133031299E-2</v>
      </c>
    </row>
    <row r="22" spans="1:12" x14ac:dyDescent="0.25">
      <c r="A22" s="8" t="s">
        <v>46</v>
      </c>
      <c r="B22" s="2">
        <v>0.56727144203581503</v>
      </c>
      <c r="C22" s="2">
        <v>0.58297201418998801</v>
      </c>
      <c r="D22" s="2">
        <v>0.59583290846674097</v>
      </c>
      <c r="E22" s="2">
        <v>0.60007768433140796</v>
      </c>
      <c r="F22" s="2">
        <v>0.59956412405699899</v>
      </c>
      <c r="G22" s="2">
        <v>0.59671517602045099</v>
      </c>
      <c r="H22" s="2">
        <v>0.58028938906752403</v>
      </c>
      <c r="I22" s="2">
        <v>0.56336452084175204</v>
      </c>
      <c r="J22" s="2">
        <v>0.54227645937467195</v>
      </c>
      <c r="K22" s="2">
        <v>0.51775989479853102</v>
      </c>
    </row>
    <row r="23" spans="1:12" x14ac:dyDescent="0.25">
      <c r="A23" s="8" t="s">
        <v>47</v>
      </c>
      <c r="B23" s="2">
        <v>3.2163053722902901E-2</v>
      </c>
      <c r="C23" s="2">
        <v>3.2647255402649497E-2</v>
      </c>
      <c r="D23" s="2">
        <v>3.3088610176404597E-2</v>
      </c>
      <c r="E23" s="2">
        <v>3.4434424291552697E-2</v>
      </c>
      <c r="F23" s="2">
        <v>3.6462699077954699E-2</v>
      </c>
      <c r="G23" s="2">
        <v>3.79776444838014E-2</v>
      </c>
      <c r="H23" s="2">
        <v>4.0128617363344103E-2</v>
      </c>
      <c r="I23" s="2">
        <v>4.2491685057971497E-2</v>
      </c>
      <c r="J23" s="2">
        <v>4.6576905180048297E-2</v>
      </c>
      <c r="K23" s="2">
        <v>5.1543002529981001E-2</v>
      </c>
    </row>
    <row r="24" spans="1:12" x14ac:dyDescent="0.25">
      <c r="A24" s="8" t="s">
        <v>48</v>
      </c>
      <c r="B24" s="2">
        <v>5.92601319509896E-2</v>
      </c>
      <c r="C24" s="2">
        <v>5.4446367671505201E-2</v>
      </c>
      <c r="D24" s="2">
        <v>4.9301519322932599E-2</v>
      </c>
      <c r="E24" s="2">
        <v>4.3047252338973899E-2</v>
      </c>
      <c r="F24" s="2">
        <v>3.7837384744341999E-2</v>
      </c>
      <c r="G24" s="2">
        <v>3.59559572939466E-2</v>
      </c>
      <c r="H24" s="2">
        <v>3.55787781350482E-2</v>
      </c>
      <c r="I24" s="2">
        <v>3.5373473003636802E-2</v>
      </c>
      <c r="J24" s="2">
        <v>3.5814532955074203E-2</v>
      </c>
      <c r="K24" s="2">
        <v>3.5662726376123798E-2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43</v>
      </c>
      <c r="B29" s="2">
        <v>-6.4474963539134705E-2</v>
      </c>
      <c r="C29" s="2">
        <v>-2.6307242611237399E-2</v>
      </c>
      <c r="D29" s="2">
        <v>-3.2021347565043398E-3</v>
      </c>
      <c r="E29" s="2">
        <v>8.2318297416677805E-3</v>
      </c>
      <c r="F29" s="2">
        <v>3.3189512114171899E-3</v>
      </c>
      <c r="G29" s="2">
        <v>7.0062851472047605E-2</v>
      </c>
      <c r="H29" s="2">
        <v>6.3187832323482102E-2</v>
      </c>
      <c r="I29" s="2">
        <v>6.4142823912537797E-2</v>
      </c>
      <c r="J29" s="2">
        <v>9.8038144160883106E-2</v>
      </c>
      <c r="K29" s="3">
        <v>0.32934171352960601</v>
      </c>
      <c r="L29" s="3">
        <v>0.221013612056393</v>
      </c>
    </row>
    <row r="30" spans="1:12" x14ac:dyDescent="0.25">
      <c r="A30" s="8" t="s">
        <v>44</v>
      </c>
      <c r="B30" s="2">
        <v>-1.4084507042253501E-2</v>
      </c>
      <c r="C30" s="2">
        <v>-3.4482758620689698E-3</v>
      </c>
      <c r="D30" s="2">
        <v>3.3613445378151301E-2</v>
      </c>
      <c r="E30" s="2">
        <v>0.102821616451459</v>
      </c>
      <c r="F30" s="2">
        <v>0.10017346053772801</v>
      </c>
      <c r="G30" s="2">
        <v>0.18249901458415499</v>
      </c>
      <c r="H30" s="2">
        <v>0.18966666666666701</v>
      </c>
      <c r="I30" s="2">
        <v>0.19305127486691001</v>
      </c>
      <c r="J30" s="2">
        <v>0.16298731798966701</v>
      </c>
      <c r="K30" s="3">
        <v>0.95191170674024395</v>
      </c>
      <c r="L30" s="3">
        <v>1.4050509956289501</v>
      </c>
    </row>
    <row r="31" spans="1:12" x14ac:dyDescent="0.25">
      <c r="A31" s="8" t="s">
        <v>45</v>
      </c>
      <c r="B31" s="2">
        <v>3.5714285714285698E-2</v>
      </c>
      <c r="C31" s="2">
        <v>5.1450465243568701E-2</v>
      </c>
      <c r="D31" s="2">
        <v>7.2358146798542397E-2</v>
      </c>
      <c r="E31" s="2">
        <v>1.1165048543689301E-2</v>
      </c>
      <c r="F31" s="2">
        <v>-1.10417666826692E-2</v>
      </c>
      <c r="G31" s="2">
        <v>7.9126213592233E-2</v>
      </c>
      <c r="H31" s="2">
        <v>4.3184885290148398E-2</v>
      </c>
      <c r="I31" s="2">
        <v>5.5627425614489003E-2</v>
      </c>
      <c r="J31" s="2">
        <v>5.8823529411764698E-2</v>
      </c>
      <c r="K31" s="3">
        <v>0.258252427184466</v>
      </c>
      <c r="L31" s="3">
        <v>0.469387755102041</v>
      </c>
    </row>
    <row r="32" spans="1:12" x14ac:dyDescent="0.25">
      <c r="A32" s="8" t="s">
        <v>46</v>
      </c>
      <c r="B32" s="2">
        <v>9.2567868268802807E-3</v>
      </c>
      <c r="C32" s="2">
        <v>3.0661140018226202E-2</v>
      </c>
      <c r="D32" s="2">
        <v>1.34911580148317E-2</v>
      </c>
      <c r="E32" s="2">
        <v>6.50099907128585E-3</v>
      </c>
      <c r="F32" s="2">
        <v>-1.3980539089587299E-3</v>
      </c>
      <c r="G32" s="2">
        <v>1.0640085120681E-2</v>
      </c>
      <c r="H32" s="2">
        <v>4.2666371142018097E-3</v>
      </c>
      <c r="I32" s="2">
        <v>-3.3381152063562099E-3</v>
      </c>
      <c r="J32" s="2">
        <v>2.6572923298364098E-3</v>
      </c>
      <c r="K32" s="3">
        <v>1.42521140169121E-2</v>
      </c>
      <c r="L32" s="3">
        <v>7.4707016763091494E-2</v>
      </c>
    </row>
    <row r="33" spans="1:12" x14ac:dyDescent="0.25">
      <c r="A33" s="8" t="s">
        <v>47</v>
      </c>
      <c r="B33" s="2">
        <v>-3.13971742543171E-3</v>
      </c>
      <c r="C33" s="2">
        <v>2.2047244094488199E-2</v>
      </c>
      <c r="D33" s="2">
        <v>4.7252182845403203E-2</v>
      </c>
      <c r="E33" s="2">
        <v>6.6699362432564996E-2</v>
      </c>
      <c r="F33" s="2">
        <v>4.50574712643678E-2</v>
      </c>
      <c r="G33" s="2">
        <v>9.8108227012758495E-2</v>
      </c>
      <c r="H33" s="2">
        <v>9.5352564102564097E-2</v>
      </c>
      <c r="I33" s="2">
        <v>0.13496708119970699</v>
      </c>
      <c r="J33" s="2">
        <v>0.162101192394457</v>
      </c>
      <c r="K33" s="3">
        <v>0.58644962604487505</v>
      </c>
      <c r="L33" s="3">
        <v>0.88697017268445799</v>
      </c>
    </row>
    <row r="34" spans="1:12" x14ac:dyDescent="0.25">
      <c r="A34" s="8" t="s">
        <v>48</v>
      </c>
      <c r="B34" s="2">
        <v>-9.76995171826186E-2</v>
      </c>
      <c r="C34" s="2">
        <v>-8.6874409820585502E-2</v>
      </c>
      <c r="D34" s="2">
        <v>-0.121337469837987</v>
      </c>
      <c r="E34" s="2">
        <v>-0.114554727344056</v>
      </c>
      <c r="F34" s="2">
        <v>-4.6521931767833397E-2</v>
      </c>
      <c r="G34" s="2">
        <v>2.8345724907063202E-2</v>
      </c>
      <c r="H34" s="2">
        <v>2.8468142792589201E-2</v>
      </c>
      <c r="I34" s="2">
        <v>4.8330404217926198E-2</v>
      </c>
      <c r="J34" s="2">
        <v>4.5683151718357101E-2</v>
      </c>
      <c r="K34" s="3">
        <v>0.159386617100372</v>
      </c>
      <c r="L34" s="3">
        <v>-0.29139449020164698</v>
      </c>
    </row>
    <row r="35" spans="1:12" x14ac:dyDescent="0.25">
      <c r="A35" s="11" t="s">
        <v>13</v>
      </c>
      <c r="B35" s="3">
        <v>-1.79244647906288E-2</v>
      </c>
      <c r="C35" s="3">
        <v>8.4145944371133308E-3</v>
      </c>
      <c r="D35" s="3">
        <v>6.3220148873253798E-3</v>
      </c>
      <c r="E35" s="3">
        <v>7.3631235856385299E-3</v>
      </c>
      <c r="F35" s="3">
        <v>3.3696563285834E-3</v>
      </c>
      <c r="G35" s="3">
        <v>3.9247464536933403E-2</v>
      </c>
      <c r="H35" s="3">
        <v>3.4437299035369802E-2</v>
      </c>
      <c r="I35" s="3">
        <v>3.5420098846787498E-2</v>
      </c>
      <c r="J35" s="3">
        <v>5.0134342024286599E-2</v>
      </c>
      <c r="K35" s="3">
        <v>0.168919483383736</v>
      </c>
      <c r="L35" s="3">
        <v>0.177477447152282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38</v>
      </c>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165</v>
      </c>
    </row>
    <row r="2" spans="1:11" ht="15" x14ac:dyDescent="0.25">
      <c r="A2" s="12" t="s">
        <v>159</v>
      </c>
    </row>
    <row r="3" spans="1:11" ht="15" x14ac:dyDescent="0.25">
      <c r="A3" s="12" t="s">
        <v>55</v>
      </c>
    </row>
    <row r="4" spans="1:11" ht="15" x14ac:dyDescent="0.25">
      <c r="A4" s="12" t="s">
        <v>27</v>
      </c>
    </row>
    <row r="5" spans="1:11" x14ac:dyDescent="0.25">
      <c r="A5" s="17" t="str">
        <f>HYPERLINK("#'Table of contents'!A50",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72</v>
      </c>
      <c r="B8" s="1">
        <v>5007</v>
      </c>
      <c r="C8" s="1">
        <v>5152</v>
      </c>
      <c r="D8" s="1">
        <v>5049</v>
      </c>
      <c r="E8" s="1">
        <v>4847</v>
      </c>
      <c r="F8" s="1">
        <v>4524</v>
      </c>
      <c r="G8" s="1">
        <v>4381</v>
      </c>
      <c r="H8" s="1">
        <v>4179</v>
      </c>
      <c r="I8" s="1">
        <v>3998</v>
      </c>
      <c r="J8" s="1">
        <v>3868</v>
      </c>
      <c r="K8" s="1">
        <v>3707</v>
      </c>
    </row>
    <row r="9" spans="1:11" x14ac:dyDescent="0.25">
      <c r="A9" s="16" t="s">
        <v>73</v>
      </c>
      <c r="B9" s="1">
        <v>2865</v>
      </c>
      <c r="C9" s="1">
        <v>3252</v>
      </c>
      <c r="D9" s="1">
        <v>3546</v>
      </c>
      <c r="E9" s="1">
        <v>3797</v>
      </c>
      <c r="F9" s="1">
        <v>3971</v>
      </c>
      <c r="G9" s="1">
        <v>4048</v>
      </c>
      <c r="H9" s="1">
        <v>4190</v>
      </c>
      <c r="I9" s="1">
        <v>4193</v>
      </c>
      <c r="J9" s="1">
        <v>4188</v>
      </c>
      <c r="K9" s="1">
        <v>4333</v>
      </c>
    </row>
    <row r="10" spans="1:11" x14ac:dyDescent="0.25">
      <c r="A10" s="16" t="s">
        <v>74</v>
      </c>
      <c r="B10" s="1">
        <v>305</v>
      </c>
      <c r="C10" s="1">
        <v>348</v>
      </c>
      <c r="D10" s="1">
        <v>361</v>
      </c>
      <c r="E10" s="1">
        <v>350</v>
      </c>
      <c r="F10" s="1">
        <v>343</v>
      </c>
      <c r="G10" s="1">
        <v>351</v>
      </c>
      <c r="H10" s="1">
        <v>383</v>
      </c>
      <c r="I10" s="1">
        <v>387</v>
      </c>
      <c r="J10" s="1">
        <v>419</v>
      </c>
      <c r="K10" s="1">
        <v>412</v>
      </c>
    </row>
    <row r="11" spans="1:11" x14ac:dyDescent="0.25">
      <c r="A11" s="16" t="s">
        <v>75</v>
      </c>
      <c r="B11" s="1">
        <v>47</v>
      </c>
      <c r="C11" s="1">
        <v>65</v>
      </c>
      <c r="D11" s="1">
        <v>80</v>
      </c>
      <c r="E11" s="1">
        <v>86</v>
      </c>
      <c r="F11" s="1">
        <v>96</v>
      </c>
      <c r="G11" s="1">
        <v>95</v>
      </c>
      <c r="H11" s="1">
        <v>102</v>
      </c>
      <c r="I11" s="1">
        <v>123</v>
      </c>
      <c r="J11" s="1">
        <v>159</v>
      </c>
      <c r="K11" s="1">
        <v>195</v>
      </c>
    </row>
    <row r="12" spans="1:11" x14ac:dyDescent="0.25">
      <c r="A12" s="16" t="s">
        <v>76</v>
      </c>
      <c r="B12" s="1">
        <v>230</v>
      </c>
      <c r="C12" s="1">
        <v>190</v>
      </c>
      <c r="D12" s="1">
        <v>212</v>
      </c>
      <c r="E12" s="1">
        <v>211</v>
      </c>
      <c r="F12" s="1">
        <v>251</v>
      </c>
      <c r="G12" s="1">
        <v>278</v>
      </c>
      <c r="H12" s="1">
        <v>339</v>
      </c>
      <c r="I12" s="1">
        <v>383</v>
      </c>
      <c r="J12" s="1">
        <v>450</v>
      </c>
      <c r="K12" s="1">
        <v>504</v>
      </c>
    </row>
    <row r="13" spans="1:11" x14ac:dyDescent="0.25">
      <c r="A13" s="16" t="s">
        <v>77</v>
      </c>
      <c r="B13" s="1">
        <v>49</v>
      </c>
      <c r="C13" s="1">
        <v>36</v>
      </c>
      <c r="D13" s="1">
        <v>31</v>
      </c>
      <c r="E13" s="1">
        <v>31</v>
      </c>
      <c r="F13" s="1">
        <v>33</v>
      </c>
      <c r="G13" s="1">
        <v>40</v>
      </c>
      <c r="H13" s="1">
        <v>55</v>
      </c>
      <c r="I13" s="1">
        <v>78</v>
      </c>
      <c r="J13" s="1">
        <v>94</v>
      </c>
      <c r="K13" s="1">
        <v>87</v>
      </c>
    </row>
    <row r="14" spans="1:11" x14ac:dyDescent="0.25">
      <c r="A14" s="16" t="s">
        <v>78</v>
      </c>
      <c r="B14" s="1">
        <v>99</v>
      </c>
      <c r="C14" s="1">
        <v>94</v>
      </c>
      <c r="D14" s="1">
        <v>87</v>
      </c>
      <c r="E14" s="1">
        <v>102</v>
      </c>
      <c r="F14" s="1">
        <v>119</v>
      </c>
      <c r="G14" s="1">
        <v>175</v>
      </c>
      <c r="H14" s="1">
        <v>241</v>
      </c>
      <c r="I14" s="1">
        <v>366</v>
      </c>
      <c r="J14" s="1">
        <v>478</v>
      </c>
      <c r="K14" s="1">
        <v>599</v>
      </c>
    </row>
    <row r="15" spans="1:11" x14ac:dyDescent="0.25">
      <c r="A15" s="16" t="s">
        <v>79</v>
      </c>
      <c r="B15" s="1">
        <v>1498</v>
      </c>
      <c r="C15" s="1">
        <v>1183</v>
      </c>
      <c r="D15" s="1">
        <v>1021</v>
      </c>
      <c r="E15" s="1">
        <v>1018</v>
      </c>
      <c r="F15" s="1">
        <v>1185</v>
      </c>
      <c r="G15" s="1">
        <v>1390</v>
      </c>
      <c r="H15" s="1">
        <v>1779</v>
      </c>
      <c r="I15" s="1">
        <v>2373</v>
      </c>
      <c r="J15" s="1">
        <v>3040</v>
      </c>
      <c r="K15" s="1">
        <v>3791</v>
      </c>
    </row>
    <row r="16" spans="1:11" x14ac:dyDescent="0.25">
      <c r="A16" s="16" t="s">
        <v>80</v>
      </c>
      <c r="B16" s="1">
        <v>517</v>
      </c>
      <c r="C16" s="1">
        <v>426</v>
      </c>
      <c r="D16" s="1">
        <v>351</v>
      </c>
      <c r="E16" s="1">
        <v>391</v>
      </c>
      <c r="F16" s="1">
        <v>422</v>
      </c>
      <c r="G16" s="1">
        <v>537</v>
      </c>
      <c r="H16" s="1">
        <v>781</v>
      </c>
      <c r="I16" s="1">
        <v>1001</v>
      </c>
      <c r="J16" s="1">
        <v>1209</v>
      </c>
      <c r="K16" s="1">
        <v>1462</v>
      </c>
    </row>
    <row r="17" spans="1:11" x14ac:dyDescent="0.25">
      <c r="A17" s="10" t="s">
        <v>13</v>
      </c>
      <c r="B17" s="5">
        <v>10617</v>
      </c>
      <c r="C17" s="5">
        <v>10746</v>
      </c>
      <c r="D17" s="5">
        <v>10738</v>
      </c>
      <c r="E17" s="5">
        <v>10833</v>
      </c>
      <c r="F17" s="5">
        <v>10944</v>
      </c>
      <c r="G17" s="5">
        <v>11295</v>
      </c>
      <c r="H17" s="5">
        <v>12049</v>
      </c>
      <c r="I17" s="5">
        <v>12902</v>
      </c>
      <c r="J17" s="5">
        <v>13905</v>
      </c>
      <c r="K17" s="5">
        <v>15090</v>
      </c>
    </row>
    <row r="18" spans="1:11" x14ac:dyDescent="0.25">
      <c r="A18" s="15"/>
    </row>
    <row r="19" spans="1:11" x14ac:dyDescent="0.25">
      <c r="A19" s="15"/>
    </row>
    <row r="20" spans="1:11" x14ac:dyDescent="0.25">
      <c r="A20" s="15"/>
      <c r="B20" s="21" t="s">
        <v>29</v>
      </c>
      <c r="C20" s="22"/>
      <c r="D20" s="22"/>
      <c r="E20" s="22"/>
      <c r="F20" s="22"/>
      <c r="G20" s="22"/>
      <c r="H20" s="22"/>
      <c r="I20" s="22"/>
      <c r="J20" s="22"/>
      <c r="K20" s="22"/>
    </row>
    <row r="21" spans="1:11" x14ac:dyDescent="0.25">
      <c r="A21" s="9" t="s">
        <v>33</v>
      </c>
      <c r="B21" s="4" t="s">
        <v>0</v>
      </c>
      <c r="C21" s="4" t="s">
        <v>1</v>
      </c>
      <c r="D21" s="4" t="s">
        <v>2</v>
      </c>
      <c r="E21" s="4" t="s">
        <v>3</v>
      </c>
      <c r="F21" s="4" t="s">
        <v>4</v>
      </c>
      <c r="G21" s="4" t="s">
        <v>5</v>
      </c>
      <c r="H21" s="4" t="s">
        <v>6</v>
      </c>
      <c r="I21" s="4" t="s">
        <v>7</v>
      </c>
      <c r="J21" s="4" t="s">
        <v>8</v>
      </c>
      <c r="K21" s="4" t="s">
        <v>9</v>
      </c>
    </row>
    <row r="22" spans="1:11" x14ac:dyDescent="0.25">
      <c r="A22" s="8" t="s">
        <v>72</v>
      </c>
      <c r="B22" s="2">
        <v>0.61232725938608301</v>
      </c>
      <c r="C22" s="2">
        <v>0.58866544789762298</v>
      </c>
      <c r="D22" s="2">
        <v>0.56375614113443495</v>
      </c>
      <c r="E22" s="2">
        <v>0.538914832110296</v>
      </c>
      <c r="F22" s="2">
        <v>0.51188051595383599</v>
      </c>
      <c r="G22" s="2">
        <v>0.49897494305239198</v>
      </c>
      <c r="H22" s="2">
        <v>0.47749085923217499</v>
      </c>
      <c r="I22" s="2">
        <v>0.466076008393565</v>
      </c>
      <c r="J22" s="2">
        <v>0.45640117994100299</v>
      </c>
      <c r="K22" s="2">
        <v>0.43859441552295297</v>
      </c>
    </row>
    <row r="23" spans="1:11" x14ac:dyDescent="0.25">
      <c r="A23" s="8" t="s">
        <v>73</v>
      </c>
      <c r="B23" s="2">
        <v>0.35037299743182099</v>
      </c>
      <c r="C23" s="2">
        <v>0.37157221206581398</v>
      </c>
      <c r="D23" s="2">
        <v>0.39593568557391701</v>
      </c>
      <c r="E23" s="2">
        <v>0.42217033577940799</v>
      </c>
      <c r="F23" s="2">
        <v>0.44930979859696801</v>
      </c>
      <c r="G23" s="2">
        <v>0.461047835990888</v>
      </c>
      <c r="H23" s="2">
        <v>0.47874771480804401</v>
      </c>
      <c r="I23" s="2">
        <v>0.48880858008859901</v>
      </c>
      <c r="J23" s="2">
        <v>0.49415929203539799</v>
      </c>
      <c r="K23" s="2">
        <v>0.51265972550875505</v>
      </c>
    </row>
    <row r="24" spans="1:11" x14ac:dyDescent="0.25">
      <c r="A24" s="8" t="s">
        <v>74</v>
      </c>
      <c r="B24" s="2">
        <v>3.7299743182096098E-2</v>
      </c>
      <c r="C24" s="2">
        <v>3.97623400365631E-2</v>
      </c>
      <c r="D24" s="2">
        <v>4.0308173291648097E-2</v>
      </c>
      <c r="E24" s="2">
        <v>3.8914832110295797E-2</v>
      </c>
      <c r="F24" s="2">
        <v>3.88096854491966E-2</v>
      </c>
      <c r="G24" s="2">
        <v>3.9977220956719801E-2</v>
      </c>
      <c r="H24" s="2">
        <v>4.3761425959780602E-2</v>
      </c>
      <c r="I24" s="2">
        <v>4.5115411517836303E-2</v>
      </c>
      <c r="J24" s="2">
        <v>4.94395280235988E-2</v>
      </c>
      <c r="K24" s="2">
        <v>4.8745858968291499E-2</v>
      </c>
    </row>
    <row r="25" spans="1:11" x14ac:dyDescent="0.25">
      <c r="A25" s="8" t="s">
        <v>75</v>
      </c>
      <c r="B25" s="2">
        <v>0.14417177914110399</v>
      </c>
      <c r="C25" s="2">
        <v>0.22336769759450201</v>
      </c>
      <c r="D25" s="2">
        <v>0.24767801857585101</v>
      </c>
      <c r="E25" s="2">
        <v>0.26219512195122002</v>
      </c>
      <c r="F25" s="2">
        <v>0.25263157894736799</v>
      </c>
      <c r="G25" s="2">
        <v>0.23002421307506099</v>
      </c>
      <c r="H25" s="2">
        <v>0.20564516129032301</v>
      </c>
      <c r="I25" s="2">
        <v>0.210616438356164</v>
      </c>
      <c r="J25" s="2">
        <v>0.22617354196301601</v>
      </c>
      <c r="K25" s="2">
        <v>0.248091603053435</v>
      </c>
    </row>
    <row r="26" spans="1:11" x14ac:dyDescent="0.25">
      <c r="A26" s="8" t="s">
        <v>76</v>
      </c>
      <c r="B26" s="2">
        <v>0.70552147239263796</v>
      </c>
      <c r="C26" s="2">
        <v>0.65292096219931295</v>
      </c>
      <c r="D26" s="2">
        <v>0.656346749226006</v>
      </c>
      <c r="E26" s="2">
        <v>0.64329268292682895</v>
      </c>
      <c r="F26" s="2">
        <v>0.66052631578947396</v>
      </c>
      <c r="G26" s="2">
        <v>0.67312348668280897</v>
      </c>
      <c r="H26" s="2">
        <v>0.68346774193548399</v>
      </c>
      <c r="I26" s="2">
        <v>0.65582191780821897</v>
      </c>
      <c r="J26" s="2">
        <v>0.64011379800853496</v>
      </c>
      <c r="K26" s="2">
        <v>0.64122137404580104</v>
      </c>
    </row>
    <row r="27" spans="1:11" x14ac:dyDescent="0.25">
      <c r="A27" s="8" t="s">
        <v>77</v>
      </c>
      <c r="B27" s="2">
        <v>0.15030674846625799</v>
      </c>
      <c r="C27" s="2">
        <v>0.123711340206186</v>
      </c>
      <c r="D27" s="2">
        <v>9.5975232198142399E-2</v>
      </c>
      <c r="E27" s="2">
        <v>9.4512195121951206E-2</v>
      </c>
      <c r="F27" s="2">
        <v>8.6842105263157901E-2</v>
      </c>
      <c r="G27" s="2">
        <v>9.6852300242130707E-2</v>
      </c>
      <c r="H27" s="2">
        <v>0.11088709677419401</v>
      </c>
      <c r="I27" s="2">
        <v>0.133561643835616</v>
      </c>
      <c r="J27" s="2">
        <v>0.13371266002845</v>
      </c>
      <c r="K27" s="2">
        <v>0.110687022900763</v>
      </c>
    </row>
    <row r="28" spans="1:11" x14ac:dyDescent="0.25">
      <c r="A28" s="8" t="s">
        <v>78</v>
      </c>
      <c r="B28" s="2">
        <v>4.68306527909177E-2</v>
      </c>
      <c r="C28" s="2">
        <v>5.5196711685261302E-2</v>
      </c>
      <c r="D28" s="2">
        <v>5.9629883481836898E-2</v>
      </c>
      <c r="E28" s="2">
        <v>6.75049636002647E-2</v>
      </c>
      <c r="F28" s="2">
        <v>6.8945538818076496E-2</v>
      </c>
      <c r="G28" s="2">
        <v>8.3254043767840194E-2</v>
      </c>
      <c r="H28" s="2">
        <v>8.6040699750089294E-2</v>
      </c>
      <c r="I28" s="2">
        <v>9.78609625668449E-2</v>
      </c>
      <c r="J28" s="2">
        <v>0.101121218531838</v>
      </c>
      <c r="K28" s="2">
        <v>0.102358168147642</v>
      </c>
    </row>
    <row r="29" spans="1:11" x14ac:dyDescent="0.25">
      <c r="A29" s="8" t="s">
        <v>79</v>
      </c>
      <c r="B29" s="2">
        <v>0.70860927152317899</v>
      </c>
      <c r="C29" s="2">
        <v>0.69465648854961803</v>
      </c>
      <c r="D29" s="2">
        <v>0.69979437971213199</v>
      </c>
      <c r="E29" s="2">
        <v>0.67372600926538695</v>
      </c>
      <c r="F29" s="2">
        <v>0.68655851680185398</v>
      </c>
      <c r="G29" s="2">
        <v>0.66127497621313003</v>
      </c>
      <c r="H29" s="2">
        <v>0.63513031060335601</v>
      </c>
      <c r="I29" s="2">
        <v>0.63449197860962603</v>
      </c>
      <c r="J29" s="2">
        <v>0.64311402580918098</v>
      </c>
      <c r="K29" s="2">
        <v>0.64781271360218695</v>
      </c>
    </row>
    <row r="30" spans="1:11" x14ac:dyDescent="0.25">
      <c r="A30" s="8" t="s">
        <v>80</v>
      </c>
      <c r="B30" s="2">
        <v>0.24456007568590299</v>
      </c>
      <c r="C30" s="2">
        <v>0.25014679976512</v>
      </c>
      <c r="D30" s="2">
        <v>0.240575736806032</v>
      </c>
      <c r="E30" s="2">
        <v>0.25876902713434802</v>
      </c>
      <c r="F30" s="2">
        <v>0.24449594438007</v>
      </c>
      <c r="G30" s="2">
        <v>0.25547098001903001</v>
      </c>
      <c r="H30" s="2">
        <v>0.278828989646555</v>
      </c>
      <c r="I30" s="2">
        <v>0.26764705882352902</v>
      </c>
      <c r="J30" s="2">
        <v>0.25576475565897999</v>
      </c>
      <c r="K30" s="2">
        <v>0.24982911825017101</v>
      </c>
    </row>
    <row r="31" spans="1:11" x14ac:dyDescent="0.25">
      <c r="A31" s="15"/>
    </row>
    <row r="32" spans="1:11" x14ac:dyDescent="0.25">
      <c r="A32" s="15"/>
    </row>
    <row r="33" spans="1:12" x14ac:dyDescent="0.25">
      <c r="A33" s="15"/>
      <c r="B33" s="21" t="s">
        <v>30</v>
      </c>
      <c r="C33" s="21"/>
      <c r="D33" s="21"/>
      <c r="E33" s="21"/>
      <c r="F33" s="21"/>
      <c r="G33" s="21"/>
      <c r="H33" s="21"/>
      <c r="I33" s="21"/>
      <c r="J33" s="21"/>
      <c r="K33" s="6" t="s">
        <v>31</v>
      </c>
      <c r="L33" s="6" t="s">
        <v>32</v>
      </c>
    </row>
    <row r="34" spans="1:12" x14ac:dyDescent="0.25">
      <c r="A34" s="9" t="s">
        <v>33</v>
      </c>
      <c r="B34" s="4" t="s">
        <v>14</v>
      </c>
      <c r="C34" s="4" t="s">
        <v>15</v>
      </c>
      <c r="D34" s="4" t="s">
        <v>16</v>
      </c>
      <c r="E34" s="4" t="s">
        <v>17</v>
      </c>
      <c r="F34" s="4" t="s">
        <v>18</v>
      </c>
      <c r="G34" s="4" t="s">
        <v>19</v>
      </c>
      <c r="H34" s="4" t="s">
        <v>20</v>
      </c>
      <c r="I34" s="4" t="s">
        <v>21</v>
      </c>
      <c r="J34" s="4" t="s">
        <v>22</v>
      </c>
      <c r="K34" s="4" t="s">
        <v>23</v>
      </c>
      <c r="L34" s="4" t="s">
        <v>24</v>
      </c>
    </row>
    <row r="35" spans="1:12" x14ac:dyDescent="0.25">
      <c r="A35" s="8" t="s">
        <v>72</v>
      </c>
      <c r="B35" s="2">
        <v>2.8959456760535299E-2</v>
      </c>
      <c r="C35" s="2">
        <v>-1.9992236024844699E-2</v>
      </c>
      <c r="D35" s="2">
        <v>-4.00079223608635E-2</v>
      </c>
      <c r="E35" s="2">
        <v>-6.6639158242211699E-2</v>
      </c>
      <c r="F35" s="2">
        <v>-3.1609195402298902E-2</v>
      </c>
      <c r="G35" s="2">
        <v>-4.6108194476147002E-2</v>
      </c>
      <c r="H35" s="2">
        <v>-4.3311797080641298E-2</v>
      </c>
      <c r="I35" s="2">
        <v>-3.2516258129064501E-2</v>
      </c>
      <c r="J35" s="2">
        <v>-4.1623578076525301E-2</v>
      </c>
      <c r="K35" s="3">
        <v>-0.15384615384615399</v>
      </c>
      <c r="L35" s="3">
        <v>-0.25963650888755702</v>
      </c>
    </row>
    <row r="36" spans="1:12" x14ac:dyDescent="0.25">
      <c r="A36" s="8" t="s">
        <v>73</v>
      </c>
      <c r="B36" s="2">
        <v>0.13507853403141401</v>
      </c>
      <c r="C36" s="2">
        <v>9.0405904059040601E-2</v>
      </c>
      <c r="D36" s="2">
        <v>7.0783981951494601E-2</v>
      </c>
      <c r="E36" s="2">
        <v>4.5825651830392403E-2</v>
      </c>
      <c r="F36" s="2">
        <v>1.9390581717451501E-2</v>
      </c>
      <c r="G36" s="2">
        <v>3.5079051383399201E-2</v>
      </c>
      <c r="H36" s="2">
        <v>7.1599045346062095E-4</v>
      </c>
      <c r="I36" s="2">
        <v>-1.1924636298592901E-3</v>
      </c>
      <c r="J36" s="2">
        <v>3.46227316141356E-2</v>
      </c>
      <c r="K36" s="3">
        <v>7.0405138339920903E-2</v>
      </c>
      <c r="L36" s="3">
        <v>0.51239092495636995</v>
      </c>
    </row>
    <row r="37" spans="1:12" x14ac:dyDescent="0.25">
      <c r="A37" s="8" t="s">
        <v>74</v>
      </c>
      <c r="B37" s="2">
        <v>0.14098360655737699</v>
      </c>
      <c r="C37" s="2">
        <v>3.7356321839080497E-2</v>
      </c>
      <c r="D37" s="2">
        <v>-3.0470914127423799E-2</v>
      </c>
      <c r="E37" s="2">
        <v>-0.02</v>
      </c>
      <c r="F37" s="2">
        <v>2.3323615160349899E-2</v>
      </c>
      <c r="G37" s="2">
        <v>9.11680911680912E-2</v>
      </c>
      <c r="H37" s="2">
        <v>1.0443864229764999E-2</v>
      </c>
      <c r="I37" s="2">
        <v>8.2687338501291993E-2</v>
      </c>
      <c r="J37" s="2">
        <v>-1.67064439140811E-2</v>
      </c>
      <c r="K37" s="3">
        <v>0.173789173789174</v>
      </c>
      <c r="L37" s="3">
        <v>0.35081967213114801</v>
      </c>
    </row>
    <row r="38" spans="1:12" x14ac:dyDescent="0.25">
      <c r="A38" s="8" t="s">
        <v>75</v>
      </c>
      <c r="B38" s="2">
        <v>0.38297872340425498</v>
      </c>
      <c r="C38" s="2">
        <v>0.230769230769231</v>
      </c>
      <c r="D38" s="2">
        <v>7.4999999999999997E-2</v>
      </c>
      <c r="E38" s="2">
        <v>0.116279069767442</v>
      </c>
      <c r="F38" s="2">
        <v>-1.0416666666666701E-2</v>
      </c>
      <c r="G38" s="2">
        <v>7.3684210526315796E-2</v>
      </c>
      <c r="H38" s="2">
        <v>0.20588235294117599</v>
      </c>
      <c r="I38" s="2">
        <v>0.292682926829268</v>
      </c>
      <c r="J38" s="2">
        <v>0.22641509433962301</v>
      </c>
      <c r="K38" s="3">
        <v>1.0526315789473699</v>
      </c>
      <c r="L38" s="3">
        <v>3.1489361702127701</v>
      </c>
    </row>
    <row r="39" spans="1:12" x14ac:dyDescent="0.25">
      <c r="A39" s="8" t="s">
        <v>76</v>
      </c>
      <c r="B39" s="2">
        <v>-0.173913043478261</v>
      </c>
      <c r="C39" s="2">
        <v>0.115789473684211</v>
      </c>
      <c r="D39" s="2">
        <v>-4.7169811320754698E-3</v>
      </c>
      <c r="E39" s="2">
        <v>0.18957345971563999</v>
      </c>
      <c r="F39" s="2">
        <v>0.107569721115538</v>
      </c>
      <c r="G39" s="2">
        <v>0.21942446043165501</v>
      </c>
      <c r="H39" s="2">
        <v>0.129793510324484</v>
      </c>
      <c r="I39" s="2">
        <v>0.17493472584856401</v>
      </c>
      <c r="J39" s="2">
        <v>0.12</v>
      </c>
      <c r="K39" s="3">
        <v>0.81294964028776995</v>
      </c>
      <c r="L39" s="3">
        <v>1.1913043478260901</v>
      </c>
    </row>
    <row r="40" spans="1:12" x14ac:dyDescent="0.25">
      <c r="A40" s="8" t="s">
        <v>77</v>
      </c>
      <c r="B40" s="2">
        <v>-0.26530612244898</v>
      </c>
      <c r="C40" s="2">
        <v>-0.13888888888888901</v>
      </c>
      <c r="D40" s="2">
        <v>0</v>
      </c>
      <c r="E40" s="2">
        <v>6.4516129032258104E-2</v>
      </c>
      <c r="F40" s="2">
        <v>0.21212121212121199</v>
      </c>
      <c r="G40" s="2">
        <v>0.375</v>
      </c>
      <c r="H40" s="2">
        <v>0.41818181818181799</v>
      </c>
      <c r="I40" s="2">
        <v>0.20512820512820501</v>
      </c>
      <c r="J40" s="2">
        <v>-7.4468085106383003E-2</v>
      </c>
      <c r="K40" s="3">
        <v>1.175</v>
      </c>
      <c r="L40" s="3">
        <v>0.77551020408163296</v>
      </c>
    </row>
    <row r="41" spans="1:12" x14ac:dyDescent="0.25">
      <c r="A41" s="8" t="s">
        <v>78</v>
      </c>
      <c r="B41" s="2">
        <v>-5.0505050505050497E-2</v>
      </c>
      <c r="C41" s="2">
        <v>-7.4468085106383003E-2</v>
      </c>
      <c r="D41" s="2">
        <v>0.17241379310344801</v>
      </c>
      <c r="E41" s="2">
        <v>0.16666666666666699</v>
      </c>
      <c r="F41" s="2">
        <v>0.47058823529411797</v>
      </c>
      <c r="G41" s="2">
        <v>0.377142857142857</v>
      </c>
      <c r="H41" s="2">
        <v>0.51867219917012497</v>
      </c>
      <c r="I41" s="2">
        <v>0.30601092896174897</v>
      </c>
      <c r="J41" s="2">
        <v>0.253138075313808</v>
      </c>
      <c r="K41" s="3">
        <v>2.4228571428571399</v>
      </c>
      <c r="L41" s="3">
        <v>5.0505050505050502</v>
      </c>
    </row>
    <row r="42" spans="1:12" x14ac:dyDescent="0.25">
      <c r="A42" s="8" t="s">
        <v>79</v>
      </c>
      <c r="B42" s="2">
        <v>-0.210280373831776</v>
      </c>
      <c r="C42" s="2">
        <v>-0.13693998309382899</v>
      </c>
      <c r="D42" s="2">
        <v>-2.9382957884427001E-3</v>
      </c>
      <c r="E42" s="2">
        <v>0.164047151277014</v>
      </c>
      <c r="F42" s="2">
        <v>0.17299578059071699</v>
      </c>
      <c r="G42" s="2">
        <v>0.27985611510791403</v>
      </c>
      <c r="H42" s="2">
        <v>0.33389544688027001</v>
      </c>
      <c r="I42" s="2">
        <v>0.28107880320269701</v>
      </c>
      <c r="J42" s="2">
        <v>0.247039473684211</v>
      </c>
      <c r="K42" s="3">
        <v>1.7273381294964001</v>
      </c>
      <c r="L42" s="3">
        <v>1.53070761014686</v>
      </c>
    </row>
    <row r="43" spans="1:12" x14ac:dyDescent="0.25">
      <c r="A43" s="8" t="s">
        <v>80</v>
      </c>
      <c r="B43" s="2">
        <v>-0.17601547388781399</v>
      </c>
      <c r="C43" s="2">
        <v>-0.176056338028169</v>
      </c>
      <c r="D43" s="2">
        <v>0.113960113960114</v>
      </c>
      <c r="E43" s="2">
        <v>7.9283887468030695E-2</v>
      </c>
      <c r="F43" s="2">
        <v>0.27251184834123199</v>
      </c>
      <c r="G43" s="2">
        <v>0.45437616387337099</v>
      </c>
      <c r="H43" s="2">
        <v>0.28169014084506999</v>
      </c>
      <c r="I43" s="2">
        <v>0.207792207792208</v>
      </c>
      <c r="J43" s="2">
        <v>0.209263854425145</v>
      </c>
      <c r="K43" s="3">
        <v>1.7225325884543801</v>
      </c>
      <c r="L43" s="3">
        <v>1.8278529980657601</v>
      </c>
    </row>
    <row r="44" spans="1:12" x14ac:dyDescent="0.25">
      <c r="A44" s="11" t="s">
        <v>13</v>
      </c>
      <c r="B44" s="3">
        <v>1.2150324950551E-2</v>
      </c>
      <c r="C44" s="3">
        <v>-7.4446305602084498E-4</v>
      </c>
      <c r="D44" s="3">
        <v>8.8470851182715603E-3</v>
      </c>
      <c r="E44" s="3">
        <v>1.0246469122126799E-2</v>
      </c>
      <c r="F44" s="3">
        <v>3.2072368421052599E-2</v>
      </c>
      <c r="G44" s="3">
        <v>6.6755201416555998E-2</v>
      </c>
      <c r="H44" s="3">
        <v>7.0794256784795395E-2</v>
      </c>
      <c r="I44" s="3">
        <v>7.7739885289102501E-2</v>
      </c>
      <c r="J44" s="3">
        <v>8.5221143473570696E-2</v>
      </c>
      <c r="K44" s="3">
        <v>0.33598937583001298</v>
      </c>
      <c r="L44" s="3">
        <v>0.42130545351794302</v>
      </c>
    </row>
    <row r="45" spans="1:12" x14ac:dyDescent="0.25">
      <c r="A45" s="15"/>
    </row>
    <row r="46" spans="1:12" x14ac:dyDescent="0.25">
      <c r="A46" s="13" t="s">
        <v>34</v>
      </c>
    </row>
    <row r="47" spans="1:12" x14ac:dyDescent="0.25">
      <c r="A47" s="14" t="s">
        <v>35</v>
      </c>
    </row>
    <row r="48" spans="1:12" x14ac:dyDescent="0.25">
      <c r="A48" s="14" t="s">
        <v>36</v>
      </c>
    </row>
    <row r="49" spans="1:1" x14ac:dyDescent="0.25">
      <c r="A49" s="14" t="s">
        <v>37</v>
      </c>
    </row>
    <row r="50" spans="1:1" x14ac:dyDescent="0.25">
      <c r="A50" s="14" t="s">
        <v>82</v>
      </c>
    </row>
    <row r="51" spans="1:1" x14ac:dyDescent="0.25">
      <c r="A51" s="14" t="s">
        <v>38</v>
      </c>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0:K20"/>
    <mergeCell ref="B33:J33"/>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166</v>
      </c>
    </row>
    <row r="2" spans="1:11" ht="15" x14ac:dyDescent="0.25">
      <c r="A2" s="12" t="s">
        <v>159</v>
      </c>
    </row>
    <row r="3" spans="1:11" ht="15" x14ac:dyDescent="0.25">
      <c r="A3" s="12" t="s">
        <v>55</v>
      </c>
    </row>
    <row r="4" spans="1:11" ht="15" x14ac:dyDescent="0.25">
      <c r="A4" s="12" t="s">
        <v>50</v>
      </c>
    </row>
    <row r="5" spans="1:11" x14ac:dyDescent="0.25">
      <c r="A5" s="17" t="str">
        <f>HYPERLINK("#'Table of contents'!A51",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83</v>
      </c>
      <c r="B8" s="1">
        <v>1800</v>
      </c>
      <c r="C8" s="1">
        <v>1991</v>
      </c>
      <c r="D8" s="1">
        <v>2046</v>
      </c>
      <c r="E8" s="1">
        <v>2116</v>
      </c>
      <c r="F8" s="1">
        <v>2126</v>
      </c>
      <c r="G8" s="1">
        <v>2039</v>
      </c>
      <c r="H8" s="1">
        <v>2028</v>
      </c>
      <c r="I8" s="1">
        <v>2013</v>
      </c>
      <c r="J8" s="1">
        <v>2003</v>
      </c>
      <c r="K8" s="1">
        <v>2169</v>
      </c>
    </row>
    <row r="9" spans="1:11" x14ac:dyDescent="0.25">
      <c r="A9" s="16" t="s">
        <v>84</v>
      </c>
      <c r="B9" s="1">
        <v>167</v>
      </c>
      <c r="C9" s="1">
        <v>178</v>
      </c>
      <c r="D9" s="1">
        <v>194</v>
      </c>
      <c r="E9" s="1">
        <v>200</v>
      </c>
      <c r="F9" s="1">
        <v>243</v>
      </c>
      <c r="G9" s="1">
        <v>253</v>
      </c>
      <c r="H9" s="1">
        <v>279</v>
      </c>
      <c r="I9" s="1">
        <v>287</v>
      </c>
      <c r="J9" s="1">
        <v>300</v>
      </c>
      <c r="K9" s="1">
        <v>294</v>
      </c>
    </row>
    <row r="10" spans="1:11" x14ac:dyDescent="0.25">
      <c r="A10" s="16" t="s">
        <v>85</v>
      </c>
      <c r="B10" s="1">
        <v>211</v>
      </c>
      <c r="C10" s="1">
        <v>248</v>
      </c>
      <c r="D10" s="1">
        <v>282</v>
      </c>
      <c r="E10" s="1">
        <v>288</v>
      </c>
      <c r="F10" s="1">
        <v>270</v>
      </c>
      <c r="G10" s="1">
        <v>266</v>
      </c>
      <c r="H10" s="1">
        <v>300</v>
      </c>
      <c r="I10" s="1">
        <v>303</v>
      </c>
      <c r="J10" s="1">
        <v>318</v>
      </c>
      <c r="K10" s="1">
        <v>280</v>
      </c>
    </row>
    <row r="11" spans="1:11" x14ac:dyDescent="0.25">
      <c r="A11" s="16" t="s">
        <v>86</v>
      </c>
      <c r="B11" s="1">
        <v>5390</v>
      </c>
      <c r="C11" s="1">
        <v>5732</v>
      </c>
      <c r="D11" s="1">
        <v>5841</v>
      </c>
      <c r="E11" s="1">
        <v>5824</v>
      </c>
      <c r="F11" s="1">
        <v>5674</v>
      </c>
      <c r="G11" s="1">
        <v>5723</v>
      </c>
      <c r="H11" s="1">
        <v>5644</v>
      </c>
      <c r="I11" s="1">
        <v>5500</v>
      </c>
      <c r="J11" s="1">
        <v>5390</v>
      </c>
      <c r="K11" s="1">
        <v>5252</v>
      </c>
    </row>
    <row r="12" spans="1:11" x14ac:dyDescent="0.25">
      <c r="A12" s="16" t="s">
        <v>87</v>
      </c>
      <c r="B12" s="1">
        <v>172</v>
      </c>
      <c r="C12" s="1">
        <v>184</v>
      </c>
      <c r="D12" s="1">
        <v>172</v>
      </c>
      <c r="E12" s="1">
        <v>183</v>
      </c>
      <c r="F12" s="1">
        <v>207</v>
      </c>
      <c r="G12" s="1">
        <v>225</v>
      </c>
      <c r="H12" s="1">
        <v>233</v>
      </c>
      <c r="I12" s="1">
        <v>220</v>
      </c>
      <c r="J12" s="1">
        <v>214</v>
      </c>
      <c r="K12" s="1">
        <v>200</v>
      </c>
    </row>
    <row r="13" spans="1:11" x14ac:dyDescent="0.25">
      <c r="A13" s="16" t="s">
        <v>88</v>
      </c>
      <c r="B13" s="1">
        <v>437</v>
      </c>
      <c r="C13" s="1">
        <v>419</v>
      </c>
      <c r="D13" s="1">
        <v>421</v>
      </c>
      <c r="E13" s="1">
        <v>383</v>
      </c>
      <c r="F13" s="1">
        <v>318</v>
      </c>
      <c r="G13" s="1">
        <v>274</v>
      </c>
      <c r="H13" s="1">
        <v>268</v>
      </c>
      <c r="I13" s="1">
        <v>255</v>
      </c>
      <c r="J13" s="1">
        <v>250</v>
      </c>
      <c r="K13" s="1">
        <v>257</v>
      </c>
    </row>
    <row r="14" spans="1:11" x14ac:dyDescent="0.25">
      <c r="A14" s="16" t="s">
        <v>89</v>
      </c>
      <c r="B14" s="1">
        <v>80</v>
      </c>
      <c r="C14" s="1">
        <v>76</v>
      </c>
      <c r="D14" s="1">
        <v>87</v>
      </c>
      <c r="E14" s="1">
        <v>91</v>
      </c>
      <c r="F14" s="1">
        <v>104</v>
      </c>
      <c r="G14" s="1">
        <v>113</v>
      </c>
      <c r="H14" s="1">
        <v>139</v>
      </c>
      <c r="I14" s="1">
        <v>170</v>
      </c>
      <c r="J14" s="1">
        <v>226</v>
      </c>
      <c r="K14" s="1">
        <v>286</v>
      </c>
    </row>
    <row r="15" spans="1:11" x14ac:dyDescent="0.25">
      <c r="A15" s="16" t="s">
        <v>90</v>
      </c>
      <c r="B15" s="1">
        <v>13</v>
      </c>
      <c r="C15" s="1">
        <v>12</v>
      </c>
      <c r="D15" s="1">
        <v>13</v>
      </c>
      <c r="E15" s="1">
        <v>13</v>
      </c>
      <c r="F15" s="1">
        <v>14</v>
      </c>
      <c r="G15" s="1">
        <v>25</v>
      </c>
      <c r="H15" s="1">
        <v>34</v>
      </c>
      <c r="I15" s="1">
        <v>42</v>
      </c>
      <c r="J15" s="1">
        <v>49</v>
      </c>
      <c r="K15" s="1">
        <v>59</v>
      </c>
    </row>
    <row r="16" spans="1:11" x14ac:dyDescent="0.25">
      <c r="A16" s="16" t="s">
        <v>91</v>
      </c>
      <c r="B16" s="1">
        <v>9</v>
      </c>
      <c r="C16" s="1">
        <v>8</v>
      </c>
      <c r="D16" s="1">
        <v>10</v>
      </c>
      <c r="E16" s="1">
        <v>12</v>
      </c>
      <c r="F16" s="1">
        <v>11</v>
      </c>
      <c r="G16" s="1">
        <v>9</v>
      </c>
      <c r="H16" s="1">
        <v>13</v>
      </c>
      <c r="I16" s="1">
        <v>18</v>
      </c>
      <c r="J16" s="1">
        <v>24</v>
      </c>
      <c r="K16" s="1">
        <v>32</v>
      </c>
    </row>
    <row r="17" spans="1:11" x14ac:dyDescent="0.25">
      <c r="A17" s="16" t="s">
        <v>92</v>
      </c>
      <c r="B17" s="1">
        <v>183</v>
      </c>
      <c r="C17" s="1">
        <v>160</v>
      </c>
      <c r="D17" s="1">
        <v>181</v>
      </c>
      <c r="E17" s="1">
        <v>184</v>
      </c>
      <c r="F17" s="1">
        <v>212</v>
      </c>
      <c r="G17" s="1">
        <v>234</v>
      </c>
      <c r="H17" s="1">
        <v>268</v>
      </c>
      <c r="I17" s="1">
        <v>304</v>
      </c>
      <c r="J17" s="1">
        <v>330</v>
      </c>
      <c r="K17" s="1">
        <v>331</v>
      </c>
    </row>
    <row r="18" spans="1:11" x14ac:dyDescent="0.25">
      <c r="A18" s="16" t="s">
        <v>93</v>
      </c>
      <c r="B18" s="1">
        <v>10</v>
      </c>
      <c r="C18" s="1">
        <v>13</v>
      </c>
      <c r="D18" s="1">
        <v>11</v>
      </c>
      <c r="E18" s="1">
        <v>9</v>
      </c>
      <c r="F18" s="1">
        <v>16</v>
      </c>
      <c r="G18" s="1">
        <v>13</v>
      </c>
      <c r="H18" s="1">
        <v>22</v>
      </c>
      <c r="I18" s="1">
        <v>24</v>
      </c>
      <c r="J18" s="1">
        <v>32</v>
      </c>
      <c r="K18" s="1">
        <v>36</v>
      </c>
    </row>
    <row r="19" spans="1:11" x14ac:dyDescent="0.25">
      <c r="A19" s="16" t="s">
        <v>94</v>
      </c>
      <c r="B19" s="1">
        <v>31</v>
      </c>
      <c r="C19" s="1">
        <v>22</v>
      </c>
      <c r="D19" s="1">
        <v>21</v>
      </c>
      <c r="E19" s="1">
        <v>19</v>
      </c>
      <c r="F19" s="1">
        <v>23</v>
      </c>
      <c r="G19" s="1">
        <v>19</v>
      </c>
      <c r="H19" s="1">
        <v>20</v>
      </c>
      <c r="I19" s="1">
        <v>26</v>
      </c>
      <c r="J19" s="1">
        <v>42</v>
      </c>
      <c r="K19" s="1">
        <v>42</v>
      </c>
    </row>
    <row r="20" spans="1:11" x14ac:dyDescent="0.25">
      <c r="A20" s="16" t="s">
        <v>95</v>
      </c>
      <c r="B20" s="1">
        <v>1227</v>
      </c>
      <c r="C20" s="1">
        <v>999</v>
      </c>
      <c r="D20" s="1">
        <v>840</v>
      </c>
      <c r="E20" s="1">
        <v>875</v>
      </c>
      <c r="F20" s="1">
        <v>982</v>
      </c>
      <c r="G20" s="1">
        <v>1154</v>
      </c>
      <c r="H20" s="1">
        <v>1477</v>
      </c>
      <c r="I20" s="1">
        <v>1804</v>
      </c>
      <c r="J20" s="1">
        <v>2152</v>
      </c>
      <c r="K20" s="1">
        <v>2583</v>
      </c>
    </row>
    <row r="21" spans="1:11" x14ac:dyDescent="0.25">
      <c r="A21" s="16" t="s">
        <v>96</v>
      </c>
      <c r="B21" s="1">
        <v>339</v>
      </c>
      <c r="C21" s="1">
        <v>310</v>
      </c>
      <c r="D21" s="1">
        <v>295</v>
      </c>
      <c r="E21" s="1">
        <v>317</v>
      </c>
      <c r="F21" s="1">
        <v>429</v>
      </c>
      <c r="G21" s="1">
        <v>593</v>
      </c>
      <c r="H21" s="1">
        <v>884</v>
      </c>
      <c r="I21" s="1">
        <v>1264</v>
      </c>
      <c r="J21" s="1">
        <v>1657</v>
      </c>
      <c r="K21" s="1">
        <v>1955</v>
      </c>
    </row>
    <row r="22" spans="1:11" x14ac:dyDescent="0.25">
      <c r="A22" s="16" t="s">
        <v>97</v>
      </c>
      <c r="B22" s="1">
        <v>27</v>
      </c>
      <c r="C22" s="1">
        <v>25</v>
      </c>
      <c r="D22" s="1">
        <v>25</v>
      </c>
      <c r="E22" s="1">
        <v>32</v>
      </c>
      <c r="F22" s="1">
        <v>36</v>
      </c>
      <c r="G22" s="1">
        <v>30</v>
      </c>
      <c r="H22" s="1">
        <v>37</v>
      </c>
      <c r="I22" s="1">
        <v>53</v>
      </c>
      <c r="J22" s="1">
        <v>74</v>
      </c>
      <c r="K22" s="1">
        <v>98</v>
      </c>
    </row>
    <row r="23" spans="1:11" x14ac:dyDescent="0.25">
      <c r="A23" s="16" t="s">
        <v>98</v>
      </c>
      <c r="B23" s="1">
        <v>108</v>
      </c>
      <c r="C23" s="1">
        <v>79</v>
      </c>
      <c r="D23" s="1">
        <v>78</v>
      </c>
      <c r="E23" s="1">
        <v>88</v>
      </c>
      <c r="F23" s="1">
        <v>92</v>
      </c>
      <c r="G23" s="1">
        <v>108</v>
      </c>
      <c r="H23" s="1">
        <v>106</v>
      </c>
      <c r="I23" s="1">
        <v>141</v>
      </c>
      <c r="J23" s="1">
        <v>164</v>
      </c>
      <c r="K23" s="1">
        <v>203</v>
      </c>
    </row>
    <row r="24" spans="1:11" x14ac:dyDescent="0.25">
      <c r="A24" s="16" t="s">
        <v>99</v>
      </c>
      <c r="B24" s="1">
        <v>110</v>
      </c>
      <c r="C24" s="1">
        <v>91</v>
      </c>
      <c r="D24" s="1">
        <v>90</v>
      </c>
      <c r="E24" s="1">
        <v>94</v>
      </c>
      <c r="F24" s="1">
        <v>111</v>
      </c>
      <c r="G24" s="1">
        <v>150</v>
      </c>
      <c r="H24" s="1">
        <v>206</v>
      </c>
      <c r="I24" s="1">
        <v>328</v>
      </c>
      <c r="J24" s="1">
        <v>470</v>
      </c>
      <c r="K24" s="1">
        <v>714</v>
      </c>
    </row>
    <row r="25" spans="1:11" x14ac:dyDescent="0.25">
      <c r="A25" s="16" t="s">
        <v>100</v>
      </c>
      <c r="B25" s="1">
        <v>303</v>
      </c>
      <c r="C25" s="1">
        <v>199</v>
      </c>
      <c r="D25" s="1">
        <v>131</v>
      </c>
      <c r="E25" s="1">
        <v>105</v>
      </c>
      <c r="F25" s="1">
        <v>76</v>
      </c>
      <c r="G25" s="1">
        <v>67</v>
      </c>
      <c r="H25" s="1">
        <v>91</v>
      </c>
      <c r="I25" s="1">
        <v>150</v>
      </c>
      <c r="J25" s="1">
        <v>210</v>
      </c>
      <c r="K25" s="1">
        <v>299</v>
      </c>
    </row>
    <row r="26" spans="1:11" x14ac:dyDescent="0.25">
      <c r="A26" s="10" t="s">
        <v>13</v>
      </c>
      <c r="B26" s="5">
        <v>10617</v>
      </c>
      <c r="C26" s="5">
        <v>10746</v>
      </c>
      <c r="D26" s="5">
        <v>10738</v>
      </c>
      <c r="E26" s="5">
        <v>10833</v>
      </c>
      <c r="F26" s="5">
        <v>10944</v>
      </c>
      <c r="G26" s="5">
        <v>11295</v>
      </c>
      <c r="H26" s="5">
        <v>12049</v>
      </c>
      <c r="I26" s="5">
        <v>12902</v>
      </c>
      <c r="J26" s="5">
        <v>13905</v>
      </c>
      <c r="K26" s="5">
        <v>15090</v>
      </c>
    </row>
    <row r="27" spans="1:11" x14ac:dyDescent="0.25">
      <c r="A27" s="15"/>
    </row>
    <row r="28" spans="1:11" x14ac:dyDescent="0.25">
      <c r="A28" s="15"/>
    </row>
    <row r="29" spans="1:11" x14ac:dyDescent="0.25">
      <c r="A29" s="15"/>
      <c r="B29" s="21" t="s">
        <v>29</v>
      </c>
      <c r="C29" s="22"/>
      <c r="D29" s="22"/>
      <c r="E29" s="22"/>
      <c r="F29" s="22"/>
      <c r="G29" s="22"/>
      <c r="H29" s="22"/>
      <c r="I29" s="22"/>
      <c r="J29" s="22"/>
      <c r="K29" s="22"/>
    </row>
    <row r="30" spans="1:11" x14ac:dyDescent="0.25">
      <c r="A30" s="9" t="s">
        <v>33</v>
      </c>
      <c r="B30" s="4" t="s">
        <v>0</v>
      </c>
      <c r="C30" s="4" t="s">
        <v>1</v>
      </c>
      <c r="D30" s="4" t="s">
        <v>2</v>
      </c>
      <c r="E30" s="4" t="s">
        <v>3</v>
      </c>
      <c r="F30" s="4" t="s">
        <v>4</v>
      </c>
      <c r="G30" s="4" t="s">
        <v>5</v>
      </c>
      <c r="H30" s="4" t="s">
        <v>6</v>
      </c>
      <c r="I30" s="4" t="s">
        <v>7</v>
      </c>
      <c r="J30" s="4" t="s">
        <v>8</v>
      </c>
      <c r="K30" s="4" t="s">
        <v>9</v>
      </c>
    </row>
    <row r="31" spans="1:11" x14ac:dyDescent="0.25">
      <c r="A31" s="8" t="s">
        <v>83</v>
      </c>
      <c r="B31" s="2">
        <v>0.22012963189433801</v>
      </c>
      <c r="C31" s="2">
        <v>0.22749085923217499</v>
      </c>
      <c r="D31" s="2">
        <v>0.22845020098258201</v>
      </c>
      <c r="E31" s="2">
        <v>0.235267956415388</v>
      </c>
      <c r="F31" s="2">
        <v>0.240552161122426</v>
      </c>
      <c r="G31" s="2">
        <v>0.232232346241458</v>
      </c>
      <c r="H31" s="2">
        <v>0.23171846435100499</v>
      </c>
      <c r="I31" s="2">
        <v>0.23467008626719499</v>
      </c>
      <c r="J31" s="2">
        <v>0.23634218289085501</v>
      </c>
      <c r="K31" s="2">
        <v>0.25662565073355398</v>
      </c>
    </row>
    <row r="32" spans="1:11" x14ac:dyDescent="0.25">
      <c r="A32" s="8" t="s">
        <v>84</v>
      </c>
      <c r="B32" s="2">
        <v>2.0423138070196901E-2</v>
      </c>
      <c r="C32" s="2">
        <v>2.0338208409506401E-2</v>
      </c>
      <c r="D32" s="2">
        <v>2.1661456007146002E-2</v>
      </c>
      <c r="E32" s="2">
        <v>2.2237046920169E-2</v>
      </c>
      <c r="F32" s="2">
        <v>2.7494908350305498E-2</v>
      </c>
      <c r="G32" s="2">
        <v>2.88154897494305E-2</v>
      </c>
      <c r="H32" s="2">
        <v>3.1878427787934198E-2</v>
      </c>
      <c r="I32" s="2">
        <v>3.345768244346E-2</v>
      </c>
      <c r="J32" s="2">
        <v>3.5398230088495602E-2</v>
      </c>
      <c r="K32" s="2">
        <v>3.4784666351159503E-2</v>
      </c>
    </row>
    <row r="33" spans="1:11" x14ac:dyDescent="0.25">
      <c r="A33" s="8" t="s">
        <v>85</v>
      </c>
      <c r="B33" s="2">
        <v>2.5804084627614E-2</v>
      </c>
      <c r="C33" s="2">
        <v>2.8336380255941498E-2</v>
      </c>
      <c r="D33" s="2">
        <v>3.1487271103171101E-2</v>
      </c>
      <c r="E33" s="2">
        <v>3.20213475650434E-2</v>
      </c>
      <c r="F33" s="2">
        <v>3.0549898167006099E-2</v>
      </c>
      <c r="G33" s="2">
        <v>3.0296127562642401E-2</v>
      </c>
      <c r="H33" s="2">
        <v>3.42778793418647E-2</v>
      </c>
      <c r="I33" s="2">
        <v>3.53229190953602E-2</v>
      </c>
      <c r="J33" s="2">
        <v>3.7522123893805298E-2</v>
      </c>
      <c r="K33" s="2">
        <v>3.3128253667770897E-2</v>
      </c>
    </row>
    <row r="34" spans="1:11" x14ac:dyDescent="0.25">
      <c r="A34" s="8" t="s">
        <v>86</v>
      </c>
      <c r="B34" s="2">
        <v>0.65916595328359995</v>
      </c>
      <c r="C34" s="2">
        <v>0.65493601462522899</v>
      </c>
      <c r="D34" s="2">
        <v>0.65218847699866001</v>
      </c>
      <c r="E34" s="2">
        <v>0.64754280631532102</v>
      </c>
      <c r="F34" s="2">
        <v>0.64200045259108396</v>
      </c>
      <c r="G34" s="2">
        <v>0.65182232346241498</v>
      </c>
      <c r="H34" s="2">
        <v>0.64488117001828105</v>
      </c>
      <c r="I34" s="2">
        <v>0.64117509909069703</v>
      </c>
      <c r="J34" s="2">
        <v>0.63598820058997096</v>
      </c>
      <c r="K34" s="2">
        <v>0.62139138665404603</v>
      </c>
    </row>
    <row r="35" spans="1:11" x14ac:dyDescent="0.25">
      <c r="A35" s="8" t="s">
        <v>87</v>
      </c>
      <c r="B35" s="2">
        <v>2.1034609269903401E-2</v>
      </c>
      <c r="C35" s="2">
        <v>2.1023765996343698E-2</v>
      </c>
      <c r="D35" s="2">
        <v>1.9205002233139801E-2</v>
      </c>
      <c r="E35" s="2">
        <v>2.03468979319546E-2</v>
      </c>
      <c r="F35" s="2">
        <v>2.3421588594704699E-2</v>
      </c>
      <c r="G35" s="2">
        <v>2.5626423690205E-2</v>
      </c>
      <c r="H35" s="2">
        <v>2.66224862888483E-2</v>
      </c>
      <c r="I35" s="2">
        <v>2.5647003963627901E-2</v>
      </c>
      <c r="J35" s="2">
        <v>2.52507374631268E-2</v>
      </c>
      <c r="K35" s="2">
        <v>2.3663038334122099E-2</v>
      </c>
    </row>
    <row r="36" spans="1:11" x14ac:dyDescent="0.25">
      <c r="A36" s="8" t="s">
        <v>88</v>
      </c>
      <c r="B36" s="2">
        <v>5.3442582854347602E-2</v>
      </c>
      <c r="C36" s="2">
        <v>4.78747714808044E-2</v>
      </c>
      <c r="D36" s="2">
        <v>4.7007592675301503E-2</v>
      </c>
      <c r="E36" s="2">
        <v>4.2583944852123599E-2</v>
      </c>
      <c r="F36" s="2">
        <v>3.5980991174473897E-2</v>
      </c>
      <c r="G36" s="2">
        <v>3.1207289293849701E-2</v>
      </c>
      <c r="H36" s="2">
        <v>3.0621572212065799E-2</v>
      </c>
      <c r="I36" s="2">
        <v>2.9727209139659601E-2</v>
      </c>
      <c r="J36" s="2">
        <v>2.9498525073746298E-2</v>
      </c>
      <c r="K36" s="2">
        <v>3.0407004259346899E-2</v>
      </c>
    </row>
    <row r="37" spans="1:11" x14ac:dyDescent="0.25">
      <c r="A37" s="8" t="s">
        <v>89</v>
      </c>
      <c r="B37" s="2">
        <v>0.245398773006135</v>
      </c>
      <c r="C37" s="2">
        <v>0.26116838487972499</v>
      </c>
      <c r="D37" s="2">
        <v>0.269349845201238</v>
      </c>
      <c r="E37" s="2">
        <v>0.27743902439024398</v>
      </c>
      <c r="F37" s="2">
        <v>0.27368421052631597</v>
      </c>
      <c r="G37" s="2">
        <v>0.27360774818401901</v>
      </c>
      <c r="H37" s="2">
        <v>0.280241935483871</v>
      </c>
      <c r="I37" s="2">
        <v>0.29109589041095901</v>
      </c>
      <c r="J37" s="2">
        <v>0.32147937411095301</v>
      </c>
      <c r="K37" s="2">
        <v>0.36386768447837098</v>
      </c>
    </row>
    <row r="38" spans="1:11" x14ac:dyDescent="0.25">
      <c r="A38" s="8" t="s">
        <v>90</v>
      </c>
      <c r="B38" s="2">
        <v>3.9877300613496897E-2</v>
      </c>
      <c r="C38" s="2">
        <v>4.1237113402061903E-2</v>
      </c>
      <c r="D38" s="2">
        <v>4.02476780185759E-2</v>
      </c>
      <c r="E38" s="2">
        <v>3.9634146341463401E-2</v>
      </c>
      <c r="F38" s="2">
        <v>3.6842105263157898E-2</v>
      </c>
      <c r="G38" s="2">
        <v>6.0532687651331699E-2</v>
      </c>
      <c r="H38" s="2">
        <v>6.8548387096774202E-2</v>
      </c>
      <c r="I38" s="2">
        <v>7.1917808219178106E-2</v>
      </c>
      <c r="J38" s="2">
        <v>6.9701280227596002E-2</v>
      </c>
      <c r="K38" s="2">
        <v>7.5063613231552195E-2</v>
      </c>
    </row>
    <row r="39" spans="1:11" x14ac:dyDescent="0.25">
      <c r="A39" s="8" t="s">
        <v>91</v>
      </c>
      <c r="B39" s="2">
        <v>2.7607361963190202E-2</v>
      </c>
      <c r="C39" s="2">
        <v>2.74914089347079E-2</v>
      </c>
      <c r="D39" s="2">
        <v>3.09597523219814E-2</v>
      </c>
      <c r="E39" s="2">
        <v>3.65853658536585E-2</v>
      </c>
      <c r="F39" s="2">
        <v>2.89473684210526E-2</v>
      </c>
      <c r="G39" s="2">
        <v>2.17917675544794E-2</v>
      </c>
      <c r="H39" s="2">
        <v>2.6209677419354802E-2</v>
      </c>
      <c r="I39" s="2">
        <v>3.0821917808219201E-2</v>
      </c>
      <c r="J39" s="2">
        <v>3.4139402560455202E-2</v>
      </c>
      <c r="K39" s="2">
        <v>4.0712468193384199E-2</v>
      </c>
    </row>
    <row r="40" spans="1:11" x14ac:dyDescent="0.25">
      <c r="A40" s="8" t="s">
        <v>92</v>
      </c>
      <c r="B40" s="2">
        <v>0.56134969325153405</v>
      </c>
      <c r="C40" s="2">
        <v>0.54982817869415801</v>
      </c>
      <c r="D40" s="2">
        <v>0.56037151702786403</v>
      </c>
      <c r="E40" s="2">
        <v>0.56097560975609795</v>
      </c>
      <c r="F40" s="2">
        <v>0.557894736842105</v>
      </c>
      <c r="G40" s="2">
        <v>0.56658595641646503</v>
      </c>
      <c r="H40" s="2">
        <v>0.54032258064516103</v>
      </c>
      <c r="I40" s="2">
        <v>0.52054794520547898</v>
      </c>
      <c r="J40" s="2">
        <v>0.46941678520625901</v>
      </c>
      <c r="K40" s="2">
        <v>0.42111959287531803</v>
      </c>
    </row>
    <row r="41" spans="1:11" x14ac:dyDescent="0.25">
      <c r="A41" s="8" t="s">
        <v>93</v>
      </c>
      <c r="B41" s="2">
        <v>3.0674846625766899E-2</v>
      </c>
      <c r="C41" s="2">
        <v>4.4673539518900303E-2</v>
      </c>
      <c r="D41" s="2">
        <v>3.4055727554179599E-2</v>
      </c>
      <c r="E41" s="2">
        <v>2.7439024390243899E-2</v>
      </c>
      <c r="F41" s="2">
        <v>4.2105263157894701E-2</v>
      </c>
      <c r="G41" s="2">
        <v>3.1476997578692503E-2</v>
      </c>
      <c r="H41" s="2">
        <v>4.4354838709677401E-2</v>
      </c>
      <c r="I41" s="2">
        <v>4.1095890410958902E-2</v>
      </c>
      <c r="J41" s="2">
        <v>4.55192034139403E-2</v>
      </c>
      <c r="K41" s="2">
        <v>4.58015267175573E-2</v>
      </c>
    </row>
    <row r="42" spans="1:11" x14ac:dyDescent="0.25">
      <c r="A42" s="8" t="s">
        <v>94</v>
      </c>
      <c r="B42" s="2">
        <v>9.5092024539877307E-2</v>
      </c>
      <c r="C42" s="2">
        <v>7.5601374570446703E-2</v>
      </c>
      <c r="D42" s="2">
        <v>6.5015479876161006E-2</v>
      </c>
      <c r="E42" s="2">
        <v>5.79268292682927E-2</v>
      </c>
      <c r="F42" s="2">
        <v>6.0526315789473699E-2</v>
      </c>
      <c r="G42" s="2">
        <v>4.6004842615012101E-2</v>
      </c>
      <c r="H42" s="2">
        <v>4.0322580645161303E-2</v>
      </c>
      <c r="I42" s="2">
        <v>4.4520547945205498E-2</v>
      </c>
      <c r="J42" s="2">
        <v>5.9743954480796599E-2</v>
      </c>
      <c r="K42" s="2">
        <v>5.34351145038168E-2</v>
      </c>
    </row>
    <row r="43" spans="1:11" x14ac:dyDescent="0.25">
      <c r="A43" s="8" t="s">
        <v>95</v>
      </c>
      <c r="B43" s="2">
        <v>0.58041627246925298</v>
      </c>
      <c r="C43" s="2">
        <v>0.58661186142102195</v>
      </c>
      <c r="D43" s="2">
        <v>0.57573680603152799</v>
      </c>
      <c r="E43" s="2">
        <v>0.57908669755129005</v>
      </c>
      <c r="F43" s="2">
        <v>0.56894553881807697</v>
      </c>
      <c r="G43" s="2">
        <v>0.549000951474786</v>
      </c>
      <c r="H43" s="2">
        <v>0.527311674401999</v>
      </c>
      <c r="I43" s="2">
        <v>0.48235294117647098</v>
      </c>
      <c r="J43" s="2">
        <v>0.45525703405965701</v>
      </c>
      <c r="K43" s="2">
        <v>0.441387559808612</v>
      </c>
    </row>
    <row r="44" spans="1:11" x14ac:dyDescent="0.25">
      <c r="A44" s="8" t="s">
        <v>96</v>
      </c>
      <c r="B44" s="2">
        <v>0.16035950804162699</v>
      </c>
      <c r="C44" s="2">
        <v>0.182031708749266</v>
      </c>
      <c r="D44" s="2">
        <v>0.202193283070596</v>
      </c>
      <c r="E44" s="2">
        <v>0.209794837855725</v>
      </c>
      <c r="F44" s="2">
        <v>0.24855156431054501</v>
      </c>
      <c r="G44" s="2">
        <v>0.28211227402473799</v>
      </c>
      <c r="H44" s="2">
        <v>0.31560157086754698</v>
      </c>
      <c r="I44" s="2">
        <v>0.33796791443850299</v>
      </c>
      <c r="J44" s="2">
        <v>0.35053945419928101</v>
      </c>
      <c r="K44" s="2">
        <v>0.33407382091592602</v>
      </c>
    </row>
    <row r="45" spans="1:11" x14ac:dyDescent="0.25">
      <c r="A45" s="8" t="s">
        <v>97</v>
      </c>
      <c r="B45" s="2">
        <v>1.27719962157048E-2</v>
      </c>
      <c r="C45" s="2">
        <v>1.4679976512037601E-2</v>
      </c>
      <c r="D45" s="2">
        <v>1.7135023989033601E-2</v>
      </c>
      <c r="E45" s="2">
        <v>2.11780277961615E-2</v>
      </c>
      <c r="F45" s="2">
        <v>2.0857473928157601E-2</v>
      </c>
      <c r="G45" s="2">
        <v>1.42721217887726E-2</v>
      </c>
      <c r="H45" s="2">
        <v>1.32095680114245E-2</v>
      </c>
      <c r="I45" s="2">
        <v>1.41711229946524E-2</v>
      </c>
      <c r="J45" s="2">
        <v>1.56547493124603E-2</v>
      </c>
      <c r="K45" s="2">
        <v>1.67464114832536E-2</v>
      </c>
    </row>
    <row r="46" spans="1:11" x14ac:dyDescent="0.25">
      <c r="A46" s="8" t="s">
        <v>98</v>
      </c>
      <c r="B46" s="2">
        <v>5.1087984862819298E-2</v>
      </c>
      <c r="C46" s="2">
        <v>4.6388725778038799E-2</v>
      </c>
      <c r="D46" s="2">
        <v>5.3461274845784799E-2</v>
      </c>
      <c r="E46" s="2">
        <v>5.82395764394441E-2</v>
      </c>
      <c r="F46" s="2">
        <v>5.3302433371958301E-2</v>
      </c>
      <c r="G46" s="2">
        <v>5.13796384395813E-2</v>
      </c>
      <c r="H46" s="2">
        <v>3.7843627275972902E-2</v>
      </c>
      <c r="I46" s="2">
        <v>3.7700534759358299E-2</v>
      </c>
      <c r="J46" s="2">
        <v>3.4694309287074301E-2</v>
      </c>
      <c r="K46" s="2">
        <v>3.4688995215310998E-2</v>
      </c>
    </row>
    <row r="47" spans="1:11" x14ac:dyDescent="0.25">
      <c r="A47" s="8" t="s">
        <v>99</v>
      </c>
      <c r="B47" s="2">
        <v>5.2034058656575198E-2</v>
      </c>
      <c r="C47" s="2">
        <v>5.34351145038168E-2</v>
      </c>
      <c r="D47" s="2">
        <v>6.1686086360520899E-2</v>
      </c>
      <c r="E47" s="2">
        <v>6.2210456651224398E-2</v>
      </c>
      <c r="F47" s="2">
        <v>6.4310544611819204E-2</v>
      </c>
      <c r="G47" s="2">
        <v>7.1360608943862994E-2</v>
      </c>
      <c r="H47" s="2">
        <v>7.3545162441985001E-2</v>
      </c>
      <c r="I47" s="2">
        <v>8.7700534759358295E-2</v>
      </c>
      <c r="J47" s="2">
        <v>9.9428813200761607E-2</v>
      </c>
      <c r="K47" s="2">
        <v>0.12200956937799</v>
      </c>
    </row>
    <row r="48" spans="1:11" x14ac:dyDescent="0.25">
      <c r="A48" s="8" t="s">
        <v>100</v>
      </c>
      <c r="B48" s="2">
        <v>0.14333017975402099</v>
      </c>
      <c r="C48" s="2">
        <v>0.11685261303581899</v>
      </c>
      <c r="D48" s="2">
        <v>8.9787525702535995E-2</v>
      </c>
      <c r="E48" s="2">
        <v>6.9490403706154905E-2</v>
      </c>
      <c r="F48" s="2">
        <v>4.4032444959443799E-2</v>
      </c>
      <c r="G48" s="2">
        <v>3.1874405328258797E-2</v>
      </c>
      <c r="H48" s="2">
        <v>3.2488397001071E-2</v>
      </c>
      <c r="I48" s="2">
        <v>4.0106951871657803E-2</v>
      </c>
      <c r="J48" s="2">
        <v>4.4425639940765801E-2</v>
      </c>
      <c r="K48" s="2">
        <v>5.1093643198906399E-2</v>
      </c>
    </row>
    <row r="49" spans="1:12" x14ac:dyDescent="0.25">
      <c r="A49" s="15"/>
    </row>
    <row r="50" spans="1:12" x14ac:dyDescent="0.25">
      <c r="A50" s="15"/>
    </row>
    <row r="51" spans="1:12" x14ac:dyDescent="0.25">
      <c r="A51" s="15"/>
      <c r="B51" s="21" t="s">
        <v>30</v>
      </c>
      <c r="C51" s="21"/>
      <c r="D51" s="21"/>
      <c r="E51" s="21"/>
      <c r="F51" s="21"/>
      <c r="G51" s="21"/>
      <c r="H51" s="21"/>
      <c r="I51" s="21"/>
      <c r="J51" s="21"/>
      <c r="K51" s="6" t="s">
        <v>31</v>
      </c>
      <c r="L51" s="6" t="s">
        <v>32</v>
      </c>
    </row>
    <row r="52" spans="1:12" x14ac:dyDescent="0.25">
      <c r="A52" s="9" t="s">
        <v>33</v>
      </c>
      <c r="B52" s="4" t="s">
        <v>14</v>
      </c>
      <c r="C52" s="4" t="s">
        <v>15</v>
      </c>
      <c r="D52" s="4" t="s">
        <v>16</v>
      </c>
      <c r="E52" s="4" t="s">
        <v>17</v>
      </c>
      <c r="F52" s="4" t="s">
        <v>18</v>
      </c>
      <c r="G52" s="4" t="s">
        <v>19</v>
      </c>
      <c r="H52" s="4" t="s">
        <v>20</v>
      </c>
      <c r="I52" s="4" t="s">
        <v>21</v>
      </c>
      <c r="J52" s="4" t="s">
        <v>22</v>
      </c>
      <c r="K52" s="4" t="s">
        <v>23</v>
      </c>
      <c r="L52" s="4" t="s">
        <v>24</v>
      </c>
    </row>
    <row r="53" spans="1:12" x14ac:dyDescent="0.25">
      <c r="A53" s="8" t="s">
        <v>83</v>
      </c>
      <c r="B53" s="2">
        <v>0.106111111111111</v>
      </c>
      <c r="C53" s="2">
        <v>2.7624309392265199E-2</v>
      </c>
      <c r="D53" s="2">
        <v>3.42130987292278E-2</v>
      </c>
      <c r="E53" s="2">
        <v>4.7258979206049097E-3</v>
      </c>
      <c r="F53" s="2">
        <v>-4.0921919096895597E-2</v>
      </c>
      <c r="G53" s="2">
        <v>-5.3948013732221696E-3</v>
      </c>
      <c r="H53" s="2">
        <v>-7.3964497041420097E-3</v>
      </c>
      <c r="I53" s="2">
        <v>-4.96770988574267E-3</v>
      </c>
      <c r="J53" s="2">
        <v>8.2875686470294599E-2</v>
      </c>
      <c r="K53" s="3">
        <v>6.3756743501716506E-2</v>
      </c>
      <c r="L53" s="3">
        <v>0.20499999999999999</v>
      </c>
    </row>
    <row r="54" spans="1:12" x14ac:dyDescent="0.25">
      <c r="A54" s="8" t="s">
        <v>84</v>
      </c>
      <c r="B54" s="2">
        <v>6.5868263473053898E-2</v>
      </c>
      <c r="C54" s="2">
        <v>8.98876404494382E-2</v>
      </c>
      <c r="D54" s="2">
        <v>3.09278350515464E-2</v>
      </c>
      <c r="E54" s="2">
        <v>0.215</v>
      </c>
      <c r="F54" s="2">
        <v>4.1152263374485597E-2</v>
      </c>
      <c r="G54" s="2">
        <v>0.102766798418972</v>
      </c>
      <c r="H54" s="2">
        <v>2.8673835125448001E-2</v>
      </c>
      <c r="I54" s="2">
        <v>4.5296167247386797E-2</v>
      </c>
      <c r="J54" s="2">
        <v>-0.02</v>
      </c>
      <c r="K54" s="3">
        <v>0.16205533596837901</v>
      </c>
      <c r="L54" s="3">
        <v>0.760479041916168</v>
      </c>
    </row>
    <row r="55" spans="1:12" x14ac:dyDescent="0.25">
      <c r="A55" s="8" t="s">
        <v>85</v>
      </c>
      <c r="B55" s="2">
        <v>0.175355450236967</v>
      </c>
      <c r="C55" s="2">
        <v>0.13709677419354799</v>
      </c>
      <c r="D55" s="2">
        <v>2.1276595744680899E-2</v>
      </c>
      <c r="E55" s="2">
        <v>-6.25E-2</v>
      </c>
      <c r="F55" s="2">
        <v>-1.48148148148148E-2</v>
      </c>
      <c r="G55" s="2">
        <v>0.12781954887218</v>
      </c>
      <c r="H55" s="2">
        <v>0.01</v>
      </c>
      <c r="I55" s="2">
        <v>4.95049504950495E-2</v>
      </c>
      <c r="J55" s="2">
        <v>-0.11949685534591201</v>
      </c>
      <c r="K55" s="3">
        <v>5.2631578947368397E-2</v>
      </c>
      <c r="L55" s="3">
        <v>0.327014218009479</v>
      </c>
    </row>
    <row r="56" spans="1:12" x14ac:dyDescent="0.25">
      <c r="A56" s="8" t="s">
        <v>86</v>
      </c>
      <c r="B56" s="2">
        <v>6.3450834879406295E-2</v>
      </c>
      <c r="C56" s="2">
        <v>1.9016050244242799E-2</v>
      </c>
      <c r="D56" s="2">
        <v>-2.9104605375791801E-3</v>
      </c>
      <c r="E56" s="2">
        <v>-2.5755494505494501E-2</v>
      </c>
      <c r="F56" s="2">
        <v>8.6358829749735595E-3</v>
      </c>
      <c r="G56" s="2">
        <v>-1.3803948977808801E-2</v>
      </c>
      <c r="H56" s="2">
        <v>-2.5513819985825699E-2</v>
      </c>
      <c r="I56" s="2">
        <v>-0.02</v>
      </c>
      <c r="J56" s="2">
        <v>-2.56029684601113E-2</v>
      </c>
      <c r="K56" s="3">
        <v>-8.2299493272758997E-2</v>
      </c>
      <c r="L56" s="3">
        <v>-2.56029684601113E-2</v>
      </c>
    </row>
    <row r="57" spans="1:12" x14ac:dyDescent="0.25">
      <c r="A57" s="8" t="s">
        <v>87</v>
      </c>
      <c r="B57" s="2">
        <v>6.9767441860465101E-2</v>
      </c>
      <c r="C57" s="2">
        <v>-6.5217391304347797E-2</v>
      </c>
      <c r="D57" s="2">
        <v>6.3953488372092998E-2</v>
      </c>
      <c r="E57" s="2">
        <v>0.13114754098360701</v>
      </c>
      <c r="F57" s="2">
        <v>8.6956521739130405E-2</v>
      </c>
      <c r="G57" s="2">
        <v>3.5555555555555597E-2</v>
      </c>
      <c r="H57" s="2">
        <v>-5.5793991416309002E-2</v>
      </c>
      <c r="I57" s="2">
        <v>-2.7272727272727299E-2</v>
      </c>
      <c r="J57" s="2">
        <v>-6.5420560747663503E-2</v>
      </c>
      <c r="K57" s="3">
        <v>-0.11111111111111099</v>
      </c>
      <c r="L57" s="3">
        <v>0.162790697674419</v>
      </c>
    </row>
    <row r="58" spans="1:12" x14ac:dyDescent="0.25">
      <c r="A58" s="8" t="s">
        <v>88</v>
      </c>
      <c r="B58" s="2">
        <v>-4.1189931350114402E-2</v>
      </c>
      <c r="C58" s="2">
        <v>4.7732696897374704E-3</v>
      </c>
      <c r="D58" s="2">
        <v>-9.0261282660332495E-2</v>
      </c>
      <c r="E58" s="2">
        <v>-0.16971279373368101</v>
      </c>
      <c r="F58" s="2">
        <v>-0.138364779874214</v>
      </c>
      <c r="G58" s="2">
        <v>-2.18978102189781E-2</v>
      </c>
      <c r="H58" s="2">
        <v>-4.85074626865672E-2</v>
      </c>
      <c r="I58" s="2">
        <v>-1.9607843137254902E-2</v>
      </c>
      <c r="J58" s="2">
        <v>2.8000000000000001E-2</v>
      </c>
      <c r="K58" s="3">
        <v>-6.2043795620437998E-2</v>
      </c>
      <c r="L58" s="3">
        <v>-0.411899313501144</v>
      </c>
    </row>
    <row r="59" spans="1:12" x14ac:dyDescent="0.25">
      <c r="A59" s="8" t="s">
        <v>89</v>
      </c>
      <c r="B59" s="2">
        <v>-0.05</v>
      </c>
      <c r="C59" s="2">
        <v>0.144736842105263</v>
      </c>
      <c r="D59" s="2">
        <v>4.5977011494252901E-2</v>
      </c>
      <c r="E59" s="2">
        <v>0.14285714285714299</v>
      </c>
      <c r="F59" s="2">
        <v>8.6538461538461495E-2</v>
      </c>
      <c r="G59" s="2">
        <v>0.23008849557522101</v>
      </c>
      <c r="H59" s="2">
        <v>0.22302158273381301</v>
      </c>
      <c r="I59" s="2">
        <v>0.32941176470588202</v>
      </c>
      <c r="J59" s="2">
        <v>0.265486725663717</v>
      </c>
      <c r="K59" s="3">
        <v>1.53097345132743</v>
      </c>
      <c r="L59" s="3">
        <v>2.5750000000000002</v>
      </c>
    </row>
    <row r="60" spans="1:12" x14ac:dyDescent="0.25">
      <c r="A60" s="8" t="s">
        <v>90</v>
      </c>
      <c r="B60" s="2">
        <v>-7.69230769230769E-2</v>
      </c>
      <c r="C60" s="2">
        <v>8.3333333333333301E-2</v>
      </c>
      <c r="D60" s="2">
        <v>0</v>
      </c>
      <c r="E60" s="2">
        <v>7.69230769230769E-2</v>
      </c>
      <c r="F60" s="2">
        <v>0.78571428571428603</v>
      </c>
      <c r="G60" s="2">
        <v>0.36</v>
      </c>
      <c r="H60" s="2">
        <v>0.23529411764705899</v>
      </c>
      <c r="I60" s="2">
        <v>0.16666666666666699</v>
      </c>
      <c r="J60" s="2">
        <v>0.20408163265306101</v>
      </c>
      <c r="K60" s="3">
        <v>1.36</v>
      </c>
      <c r="L60" s="3">
        <v>3.5384615384615401</v>
      </c>
    </row>
    <row r="61" spans="1:12" x14ac:dyDescent="0.25">
      <c r="A61" s="8" t="s">
        <v>91</v>
      </c>
      <c r="B61" s="2">
        <v>-0.11111111111111099</v>
      </c>
      <c r="C61" s="2">
        <v>0.25</v>
      </c>
      <c r="D61" s="2">
        <v>0.2</v>
      </c>
      <c r="E61" s="2">
        <v>-8.3333333333333301E-2</v>
      </c>
      <c r="F61" s="2">
        <v>-0.18181818181818199</v>
      </c>
      <c r="G61" s="2">
        <v>0.44444444444444398</v>
      </c>
      <c r="H61" s="2">
        <v>0.38461538461538503</v>
      </c>
      <c r="I61" s="2">
        <v>0.33333333333333298</v>
      </c>
      <c r="J61" s="2">
        <v>0.33333333333333298</v>
      </c>
      <c r="K61" s="3">
        <v>2.5555555555555598</v>
      </c>
      <c r="L61" s="3">
        <v>2.5555555555555598</v>
      </c>
    </row>
    <row r="62" spans="1:12" x14ac:dyDescent="0.25">
      <c r="A62" s="8" t="s">
        <v>92</v>
      </c>
      <c r="B62" s="2">
        <v>-0.12568306010929001</v>
      </c>
      <c r="C62" s="2">
        <v>0.13125000000000001</v>
      </c>
      <c r="D62" s="2">
        <v>1.6574585635359101E-2</v>
      </c>
      <c r="E62" s="2">
        <v>0.15217391304347799</v>
      </c>
      <c r="F62" s="2">
        <v>0.10377358490565999</v>
      </c>
      <c r="G62" s="2">
        <v>0.145299145299145</v>
      </c>
      <c r="H62" s="2">
        <v>0.134328358208955</v>
      </c>
      <c r="I62" s="2">
        <v>8.55263157894737E-2</v>
      </c>
      <c r="J62" s="2">
        <v>3.0303030303030299E-3</v>
      </c>
      <c r="K62" s="3">
        <v>0.414529914529915</v>
      </c>
      <c r="L62" s="3">
        <v>0.808743169398907</v>
      </c>
    </row>
    <row r="63" spans="1:12" x14ac:dyDescent="0.25">
      <c r="A63" s="8" t="s">
        <v>93</v>
      </c>
      <c r="B63" s="2">
        <v>0.3</v>
      </c>
      <c r="C63" s="2">
        <v>-0.15384615384615399</v>
      </c>
      <c r="D63" s="2">
        <v>-0.18181818181818199</v>
      </c>
      <c r="E63" s="2">
        <v>0.77777777777777801</v>
      </c>
      <c r="F63" s="2">
        <v>-0.1875</v>
      </c>
      <c r="G63" s="2">
        <v>0.69230769230769196</v>
      </c>
      <c r="H63" s="2">
        <v>9.0909090909090898E-2</v>
      </c>
      <c r="I63" s="2">
        <v>0.33333333333333298</v>
      </c>
      <c r="J63" s="2">
        <v>0.125</v>
      </c>
      <c r="K63" s="3">
        <v>1.7692307692307701</v>
      </c>
      <c r="L63" s="3">
        <v>2.6</v>
      </c>
    </row>
    <row r="64" spans="1:12" x14ac:dyDescent="0.25">
      <c r="A64" s="8" t="s">
        <v>94</v>
      </c>
      <c r="B64" s="2">
        <v>-0.29032258064516098</v>
      </c>
      <c r="C64" s="2">
        <v>-4.5454545454545497E-2</v>
      </c>
      <c r="D64" s="2">
        <v>-9.5238095238095205E-2</v>
      </c>
      <c r="E64" s="2">
        <v>0.21052631578947401</v>
      </c>
      <c r="F64" s="2">
        <v>-0.173913043478261</v>
      </c>
      <c r="G64" s="2">
        <v>5.2631578947368397E-2</v>
      </c>
      <c r="H64" s="2">
        <v>0.3</v>
      </c>
      <c r="I64" s="2">
        <v>0.61538461538461497</v>
      </c>
      <c r="J64" s="2">
        <v>0</v>
      </c>
      <c r="K64" s="3">
        <v>1.2105263157894699</v>
      </c>
      <c r="L64" s="3">
        <v>0.35483870967741898</v>
      </c>
    </row>
    <row r="65" spans="1:12" x14ac:dyDescent="0.25">
      <c r="A65" s="8" t="s">
        <v>95</v>
      </c>
      <c r="B65" s="2">
        <v>-0.185819070904645</v>
      </c>
      <c r="C65" s="2">
        <v>-0.15915915915915901</v>
      </c>
      <c r="D65" s="2">
        <v>4.1666666666666699E-2</v>
      </c>
      <c r="E65" s="2">
        <v>0.122285714285714</v>
      </c>
      <c r="F65" s="2">
        <v>0.17515274949083501</v>
      </c>
      <c r="G65" s="2">
        <v>0.27989601386481799</v>
      </c>
      <c r="H65" s="2">
        <v>0.22139471902505101</v>
      </c>
      <c r="I65" s="2">
        <v>0.19290465631928999</v>
      </c>
      <c r="J65" s="2">
        <v>0.20027881040892201</v>
      </c>
      <c r="K65" s="3">
        <v>1.2383015597920299</v>
      </c>
      <c r="L65" s="3">
        <v>1.1051344743276299</v>
      </c>
    </row>
    <row r="66" spans="1:12" x14ac:dyDescent="0.25">
      <c r="A66" s="8" t="s">
        <v>96</v>
      </c>
      <c r="B66" s="2">
        <v>-8.5545722713864306E-2</v>
      </c>
      <c r="C66" s="2">
        <v>-4.8387096774193498E-2</v>
      </c>
      <c r="D66" s="2">
        <v>7.4576271186440696E-2</v>
      </c>
      <c r="E66" s="2">
        <v>0.35331230283911702</v>
      </c>
      <c r="F66" s="2">
        <v>0.382284382284382</v>
      </c>
      <c r="G66" s="2">
        <v>0.490725126475548</v>
      </c>
      <c r="H66" s="2">
        <v>0.42986425339366502</v>
      </c>
      <c r="I66" s="2">
        <v>0.310917721518987</v>
      </c>
      <c r="J66" s="2">
        <v>0.17984308992154499</v>
      </c>
      <c r="K66" s="3">
        <v>2.29679595278246</v>
      </c>
      <c r="L66" s="3">
        <v>4.7669616519174003</v>
      </c>
    </row>
    <row r="67" spans="1:12" x14ac:dyDescent="0.25">
      <c r="A67" s="8" t="s">
        <v>97</v>
      </c>
      <c r="B67" s="2">
        <v>-7.4074074074074098E-2</v>
      </c>
      <c r="C67" s="2">
        <v>0</v>
      </c>
      <c r="D67" s="2">
        <v>0.28000000000000003</v>
      </c>
      <c r="E67" s="2">
        <v>0.125</v>
      </c>
      <c r="F67" s="2">
        <v>-0.16666666666666699</v>
      </c>
      <c r="G67" s="2">
        <v>0.233333333333333</v>
      </c>
      <c r="H67" s="2">
        <v>0.43243243243243201</v>
      </c>
      <c r="I67" s="2">
        <v>0.39622641509433998</v>
      </c>
      <c r="J67" s="2">
        <v>0.32432432432432401</v>
      </c>
      <c r="K67" s="3">
        <v>2.2666666666666702</v>
      </c>
      <c r="L67" s="3">
        <v>2.6296296296296302</v>
      </c>
    </row>
    <row r="68" spans="1:12" x14ac:dyDescent="0.25">
      <c r="A68" s="8" t="s">
        <v>98</v>
      </c>
      <c r="B68" s="2">
        <v>-0.26851851851851899</v>
      </c>
      <c r="C68" s="2">
        <v>-1.26582278481013E-2</v>
      </c>
      <c r="D68" s="2">
        <v>0.128205128205128</v>
      </c>
      <c r="E68" s="2">
        <v>4.5454545454545497E-2</v>
      </c>
      <c r="F68" s="2">
        <v>0.173913043478261</v>
      </c>
      <c r="G68" s="2">
        <v>-1.85185185185185E-2</v>
      </c>
      <c r="H68" s="2">
        <v>0.330188679245283</v>
      </c>
      <c r="I68" s="2">
        <v>0.16312056737588701</v>
      </c>
      <c r="J68" s="2">
        <v>0.23780487804878001</v>
      </c>
      <c r="K68" s="3">
        <v>0.87962962962962998</v>
      </c>
      <c r="L68" s="3">
        <v>0.87962962962962998</v>
      </c>
    </row>
    <row r="69" spans="1:12" x14ac:dyDescent="0.25">
      <c r="A69" s="8" t="s">
        <v>99</v>
      </c>
      <c r="B69" s="2">
        <v>-0.17272727272727301</v>
      </c>
      <c r="C69" s="2">
        <v>-1.0989010989011E-2</v>
      </c>
      <c r="D69" s="2">
        <v>4.4444444444444398E-2</v>
      </c>
      <c r="E69" s="2">
        <v>0.180851063829787</v>
      </c>
      <c r="F69" s="2">
        <v>0.35135135135135098</v>
      </c>
      <c r="G69" s="2">
        <v>0.37333333333333302</v>
      </c>
      <c r="H69" s="2">
        <v>0.59223300970873805</v>
      </c>
      <c r="I69" s="2">
        <v>0.43292682926829301</v>
      </c>
      <c r="J69" s="2">
        <v>0.51914893617021296</v>
      </c>
      <c r="K69" s="3">
        <v>3.76</v>
      </c>
      <c r="L69" s="3">
        <v>5.4909090909090903</v>
      </c>
    </row>
    <row r="70" spans="1:12" x14ac:dyDescent="0.25">
      <c r="A70" s="8" t="s">
        <v>100</v>
      </c>
      <c r="B70" s="2">
        <v>-0.343234323432343</v>
      </c>
      <c r="C70" s="2">
        <v>-0.34170854271356799</v>
      </c>
      <c r="D70" s="2">
        <v>-0.19847328244274801</v>
      </c>
      <c r="E70" s="2">
        <v>-0.27619047619047599</v>
      </c>
      <c r="F70" s="2">
        <v>-0.118421052631579</v>
      </c>
      <c r="G70" s="2">
        <v>0.35820895522388102</v>
      </c>
      <c r="H70" s="2">
        <v>0.64835164835164805</v>
      </c>
      <c r="I70" s="2">
        <v>0.4</v>
      </c>
      <c r="J70" s="2">
        <v>0.42380952380952402</v>
      </c>
      <c r="K70" s="3">
        <v>3.4626865671641802</v>
      </c>
      <c r="L70" s="3">
        <v>-1.32013201320132E-2</v>
      </c>
    </row>
    <row r="71" spans="1:12" x14ac:dyDescent="0.25">
      <c r="A71" s="11" t="s">
        <v>13</v>
      </c>
      <c r="B71" s="3">
        <v>1.2150324950551E-2</v>
      </c>
      <c r="C71" s="3">
        <v>-7.4446305602084498E-4</v>
      </c>
      <c r="D71" s="3">
        <v>8.8470851182715603E-3</v>
      </c>
      <c r="E71" s="3">
        <v>1.0246469122126799E-2</v>
      </c>
      <c r="F71" s="3">
        <v>3.2072368421052599E-2</v>
      </c>
      <c r="G71" s="3">
        <v>6.6755201416555998E-2</v>
      </c>
      <c r="H71" s="3">
        <v>7.0794256784795395E-2</v>
      </c>
      <c r="I71" s="3">
        <v>7.7739885289102501E-2</v>
      </c>
      <c r="J71" s="3">
        <v>8.5221143473570696E-2</v>
      </c>
      <c r="K71" s="3">
        <v>0.33598937583001298</v>
      </c>
      <c r="L71" s="3">
        <v>0.42130545351794302</v>
      </c>
    </row>
    <row r="72" spans="1:12" x14ac:dyDescent="0.25">
      <c r="A72" s="15"/>
    </row>
    <row r="73" spans="1:12" x14ac:dyDescent="0.25">
      <c r="A73" s="13" t="s">
        <v>34</v>
      </c>
    </row>
    <row r="74" spans="1:12" x14ac:dyDescent="0.25">
      <c r="A74" s="14" t="s">
        <v>35</v>
      </c>
    </row>
    <row r="75" spans="1:12" x14ac:dyDescent="0.25">
      <c r="A75" s="14" t="s">
        <v>36</v>
      </c>
    </row>
    <row r="76" spans="1:12" x14ac:dyDescent="0.25">
      <c r="A76" s="14" t="s">
        <v>37</v>
      </c>
    </row>
    <row r="77" spans="1:12" x14ac:dyDescent="0.25">
      <c r="A77" s="14" t="s">
        <v>102</v>
      </c>
    </row>
    <row r="78" spans="1:12" x14ac:dyDescent="0.25">
      <c r="A78" s="14" t="s">
        <v>38</v>
      </c>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167</v>
      </c>
    </row>
    <row r="2" spans="1:11" ht="15" x14ac:dyDescent="0.25">
      <c r="A2" s="12" t="s">
        <v>168</v>
      </c>
    </row>
    <row r="3" spans="1:11" ht="15" x14ac:dyDescent="0.25">
      <c r="A3" s="12" t="s">
        <v>27</v>
      </c>
    </row>
    <row r="4" spans="1:11" x14ac:dyDescent="0.25">
      <c r="A4" s="15"/>
    </row>
    <row r="5" spans="1:11" x14ac:dyDescent="0.25">
      <c r="A5" s="17" t="str">
        <f>HYPERLINK("#'Table of contents'!A52",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10</v>
      </c>
      <c r="B8" s="1">
        <v>915</v>
      </c>
      <c r="C8" s="1">
        <v>931</v>
      </c>
      <c r="D8" s="1">
        <v>942</v>
      </c>
      <c r="E8" s="1">
        <v>898</v>
      </c>
      <c r="F8" s="1">
        <v>831</v>
      </c>
      <c r="G8" s="1">
        <v>728</v>
      </c>
      <c r="H8" s="1">
        <v>664</v>
      </c>
      <c r="I8" s="1">
        <v>1758</v>
      </c>
      <c r="J8" s="1">
        <v>2613</v>
      </c>
      <c r="K8" s="1">
        <v>2852</v>
      </c>
    </row>
    <row r="9" spans="1:11" x14ac:dyDescent="0.25">
      <c r="A9" s="16" t="s">
        <v>11</v>
      </c>
      <c r="B9" s="1">
        <v>5374</v>
      </c>
      <c r="C9" s="1">
        <v>4892</v>
      </c>
      <c r="D9" s="1">
        <v>5015</v>
      </c>
      <c r="E9" s="1">
        <v>4951</v>
      </c>
      <c r="F9" s="1">
        <v>5379</v>
      </c>
      <c r="G9" s="1">
        <v>5516</v>
      </c>
      <c r="H9" s="1">
        <v>5935</v>
      </c>
      <c r="I9" s="1">
        <v>6589</v>
      </c>
      <c r="J9" s="1">
        <v>7388</v>
      </c>
      <c r="K9" s="1">
        <v>8136</v>
      </c>
    </row>
    <row r="10" spans="1:11" x14ac:dyDescent="0.25">
      <c r="A10" s="16" t="s">
        <v>12</v>
      </c>
      <c r="B10" s="1">
        <v>436</v>
      </c>
      <c r="C10" s="1">
        <v>443</v>
      </c>
      <c r="D10" s="1">
        <v>465</v>
      </c>
      <c r="E10" s="1">
        <v>471</v>
      </c>
      <c r="F10" s="1">
        <v>475</v>
      </c>
      <c r="G10" s="1">
        <v>512</v>
      </c>
      <c r="H10" s="1">
        <v>531</v>
      </c>
      <c r="I10" s="1">
        <v>583</v>
      </c>
      <c r="J10" s="1">
        <v>667</v>
      </c>
      <c r="K10" s="1">
        <v>722</v>
      </c>
    </row>
    <row r="11" spans="1:11" x14ac:dyDescent="0.25">
      <c r="A11" s="10" t="s">
        <v>13</v>
      </c>
      <c r="B11" s="5">
        <v>6725</v>
      </c>
      <c r="C11" s="5">
        <v>6266</v>
      </c>
      <c r="D11" s="5">
        <v>6422</v>
      </c>
      <c r="E11" s="5">
        <v>6320</v>
      </c>
      <c r="F11" s="5">
        <v>6685</v>
      </c>
      <c r="G11" s="5">
        <v>6756</v>
      </c>
      <c r="H11" s="5">
        <v>7130</v>
      </c>
      <c r="I11" s="5">
        <v>8930</v>
      </c>
      <c r="J11" s="5">
        <v>10668</v>
      </c>
      <c r="K11" s="5">
        <v>11710</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10</v>
      </c>
      <c r="B16" s="2">
        <v>0.13605947955390299</v>
      </c>
      <c r="C16" s="2">
        <v>0.14857963613150299</v>
      </c>
      <c r="D16" s="2">
        <v>0.14668327623793201</v>
      </c>
      <c r="E16" s="2">
        <v>0.14208860759493699</v>
      </c>
      <c r="F16" s="2">
        <v>0.12430815258040399</v>
      </c>
      <c r="G16" s="2">
        <v>0.10775606867969199</v>
      </c>
      <c r="H16" s="2">
        <v>9.3127629733520303E-2</v>
      </c>
      <c r="I16" s="2">
        <v>0.19686450167973099</v>
      </c>
      <c r="J16" s="2">
        <v>0.244938132733408</v>
      </c>
      <c r="K16" s="2">
        <v>0.24355251921434701</v>
      </c>
    </row>
    <row r="17" spans="1:12" x14ac:dyDescent="0.25">
      <c r="A17" s="8" t="s">
        <v>11</v>
      </c>
      <c r="B17" s="2">
        <v>0.79910780669144998</v>
      </c>
      <c r="C17" s="2">
        <v>0.780721353335461</v>
      </c>
      <c r="D17" s="2">
        <v>0.78090937402678295</v>
      </c>
      <c r="E17" s="2">
        <v>0.78338607594936704</v>
      </c>
      <c r="F17" s="2">
        <v>0.80463724756918498</v>
      </c>
      <c r="G17" s="2">
        <v>0.81645944345766697</v>
      </c>
      <c r="H17" s="2">
        <v>0.832398316970547</v>
      </c>
      <c r="I17" s="2">
        <v>0.73784994400895898</v>
      </c>
      <c r="J17" s="2">
        <v>0.69253843269591298</v>
      </c>
      <c r="K17" s="2">
        <v>0.69479077711357795</v>
      </c>
    </row>
    <row r="18" spans="1:12" x14ac:dyDescent="0.25">
      <c r="A18" s="8" t="s">
        <v>12</v>
      </c>
      <c r="B18" s="2">
        <v>6.4832713754646804E-2</v>
      </c>
      <c r="C18" s="2">
        <v>7.06990105330354E-2</v>
      </c>
      <c r="D18" s="2">
        <v>7.2407349735284995E-2</v>
      </c>
      <c r="E18" s="2">
        <v>7.4525316455696197E-2</v>
      </c>
      <c r="F18" s="2">
        <v>7.1054599850411404E-2</v>
      </c>
      <c r="G18" s="2">
        <v>7.5784487862640595E-2</v>
      </c>
      <c r="H18" s="2">
        <v>7.4474053295932693E-2</v>
      </c>
      <c r="I18" s="2">
        <v>6.5285554311310195E-2</v>
      </c>
      <c r="J18" s="2">
        <v>6.2523434570678701E-2</v>
      </c>
      <c r="K18" s="2">
        <v>6.1656703672075201E-2</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10</v>
      </c>
      <c r="B23" s="2">
        <v>1.7486338797814201E-2</v>
      </c>
      <c r="C23" s="2">
        <v>1.1815252416756201E-2</v>
      </c>
      <c r="D23" s="2">
        <v>-4.67091295116773E-2</v>
      </c>
      <c r="E23" s="2">
        <v>-7.4610244988864094E-2</v>
      </c>
      <c r="F23" s="2">
        <v>-0.123947051744886</v>
      </c>
      <c r="G23" s="2">
        <v>-8.7912087912087905E-2</v>
      </c>
      <c r="H23" s="2">
        <v>1.6475903614457801</v>
      </c>
      <c r="I23" s="2">
        <v>0.48634812286689399</v>
      </c>
      <c r="J23" s="2">
        <v>9.1465748182166101E-2</v>
      </c>
      <c r="K23" s="3">
        <v>2.9175824175824201</v>
      </c>
      <c r="L23" s="3">
        <v>2.11693989071038</v>
      </c>
    </row>
    <row r="24" spans="1:12" x14ac:dyDescent="0.25">
      <c r="A24" s="8" t="s">
        <v>11</v>
      </c>
      <c r="B24" s="2">
        <v>-8.96911053219204E-2</v>
      </c>
      <c r="C24" s="2">
        <v>2.5143090760425198E-2</v>
      </c>
      <c r="D24" s="2">
        <v>-1.27617148554337E-2</v>
      </c>
      <c r="E24" s="2">
        <v>8.6447182387396501E-2</v>
      </c>
      <c r="F24" s="2">
        <v>2.54694181074549E-2</v>
      </c>
      <c r="G24" s="2">
        <v>7.5960841189267603E-2</v>
      </c>
      <c r="H24" s="2">
        <v>0.110193765796125</v>
      </c>
      <c r="I24" s="2">
        <v>0.121262710578236</v>
      </c>
      <c r="J24" s="2">
        <v>0.101245262587981</v>
      </c>
      <c r="K24" s="3">
        <v>0.47498187092095701</v>
      </c>
      <c r="L24" s="3">
        <v>0.51395608485299604</v>
      </c>
    </row>
    <row r="25" spans="1:12" x14ac:dyDescent="0.25">
      <c r="A25" s="8" t="s">
        <v>12</v>
      </c>
      <c r="B25" s="2">
        <v>1.6055045871559599E-2</v>
      </c>
      <c r="C25" s="2">
        <v>4.96613995485327E-2</v>
      </c>
      <c r="D25" s="2">
        <v>1.2903225806451601E-2</v>
      </c>
      <c r="E25" s="2">
        <v>8.4925690021231404E-3</v>
      </c>
      <c r="F25" s="2">
        <v>7.7894736842105294E-2</v>
      </c>
      <c r="G25" s="2">
        <v>3.7109375E-2</v>
      </c>
      <c r="H25" s="2">
        <v>9.7928436911487796E-2</v>
      </c>
      <c r="I25" s="2">
        <v>0.144082332761578</v>
      </c>
      <c r="J25" s="2">
        <v>8.24587706146927E-2</v>
      </c>
      <c r="K25" s="3">
        <v>0.41015625</v>
      </c>
      <c r="L25" s="3">
        <v>0.65596330275229398</v>
      </c>
    </row>
    <row r="26" spans="1:12" x14ac:dyDescent="0.25">
      <c r="A26" s="11" t="s">
        <v>13</v>
      </c>
      <c r="B26" s="3">
        <v>-6.8252788104089204E-2</v>
      </c>
      <c r="C26" s="3">
        <v>2.4896265560166001E-2</v>
      </c>
      <c r="D26" s="3">
        <v>-1.5882902522578599E-2</v>
      </c>
      <c r="E26" s="3">
        <v>5.7753164556962E-2</v>
      </c>
      <c r="F26" s="3">
        <v>1.0620792819745701E-2</v>
      </c>
      <c r="G26" s="3">
        <v>5.5358200118413303E-2</v>
      </c>
      <c r="H26" s="3">
        <v>0.25245441795231399</v>
      </c>
      <c r="I26" s="3">
        <v>0.19462486002239601</v>
      </c>
      <c r="J26" s="3">
        <v>9.7675290588676397E-2</v>
      </c>
      <c r="K26" s="3">
        <v>0.73327412670219105</v>
      </c>
      <c r="L26" s="3">
        <v>0.74126394052044597</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169</v>
      </c>
    </row>
    <row r="2" spans="1:11" ht="15" x14ac:dyDescent="0.25">
      <c r="A2" s="12" t="s">
        <v>168</v>
      </c>
    </row>
    <row r="3" spans="1:11" ht="15" x14ac:dyDescent="0.25">
      <c r="A3" s="12" t="s">
        <v>42</v>
      </c>
    </row>
    <row r="4" spans="1:11" x14ac:dyDescent="0.25">
      <c r="A4" s="15"/>
    </row>
    <row r="5" spans="1:11" x14ac:dyDescent="0.25">
      <c r="A5" s="17" t="str">
        <f>HYPERLINK("#'Table of contents'!A53",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39</v>
      </c>
      <c r="B8" s="1">
        <v>3409</v>
      </c>
      <c r="C8" s="1">
        <v>3059</v>
      </c>
      <c r="D8" s="1">
        <v>3055</v>
      </c>
      <c r="E8" s="1">
        <v>2980</v>
      </c>
      <c r="F8" s="1">
        <v>3131</v>
      </c>
      <c r="G8" s="1">
        <v>3157</v>
      </c>
      <c r="H8" s="1">
        <v>3326</v>
      </c>
      <c r="I8" s="1">
        <v>4128</v>
      </c>
      <c r="J8" s="1">
        <v>4998</v>
      </c>
      <c r="K8" s="1">
        <v>5497</v>
      </c>
    </row>
    <row r="9" spans="1:11" x14ac:dyDescent="0.25">
      <c r="A9" s="16" t="s">
        <v>40</v>
      </c>
      <c r="B9" s="1">
        <v>3316</v>
      </c>
      <c r="C9" s="1">
        <v>3207</v>
      </c>
      <c r="D9" s="1">
        <v>3367</v>
      </c>
      <c r="E9" s="1">
        <v>3340</v>
      </c>
      <c r="F9" s="1">
        <v>3554</v>
      </c>
      <c r="G9" s="1">
        <v>3599</v>
      </c>
      <c r="H9" s="1">
        <v>3804</v>
      </c>
      <c r="I9" s="1">
        <v>4802</v>
      </c>
      <c r="J9" s="1">
        <v>5670</v>
      </c>
      <c r="K9" s="1">
        <v>6213</v>
      </c>
    </row>
    <row r="10" spans="1:11" x14ac:dyDescent="0.25">
      <c r="A10" s="10" t="s">
        <v>13</v>
      </c>
      <c r="B10" s="5">
        <v>6725</v>
      </c>
      <c r="C10" s="5">
        <v>6266</v>
      </c>
      <c r="D10" s="5">
        <v>6422</v>
      </c>
      <c r="E10" s="5">
        <v>6320</v>
      </c>
      <c r="F10" s="5">
        <v>6685</v>
      </c>
      <c r="G10" s="5">
        <v>6756</v>
      </c>
      <c r="H10" s="5">
        <v>7130</v>
      </c>
      <c r="I10" s="5">
        <v>8930</v>
      </c>
      <c r="J10" s="5">
        <v>10668</v>
      </c>
      <c r="K10" s="5">
        <v>11710</v>
      </c>
    </row>
    <row r="11" spans="1:11" x14ac:dyDescent="0.25">
      <c r="A11" s="15"/>
    </row>
    <row r="12" spans="1:11" x14ac:dyDescent="0.25">
      <c r="A12" s="15"/>
    </row>
    <row r="13" spans="1:11" x14ac:dyDescent="0.25">
      <c r="A13" s="15"/>
      <c r="B13" s="21" t="s">
        <v>29</v>
      </c>
      <c r="C13" s="22"/>
      <c r="D13" s="22"/>
      <c r="E13" s="22"/>
      <c r="F13" s="22"/>
      <c r="G13" s="22"/>
      <c r="H13" s="22"/>
      <c r="I13" s="22"/>
      <c r="J13" s="22"/>
      <c r="K13" s="22"/>
    </row>
    <row r="14" spans="1:11" x14ac:dyDescent="0.25">
      <c r="A14" s="9" t="s">
        <v>33</v>
      </c>
      <c r="B14" s="4" t="s">
        <v>0</v>
      </c>
      <c r="C14" s="4" t="s">
        <v>1</v>
      </c>
      <c r="D14" s="4" t="s">
        <v>2</v>
      </c>
      <c r="E14" s="4" t="s">
        <v>3</v>
      </c>
      <c r="F14" s="4" t="s">
        <v>4</v>
      </c>
      <c r="G14" s="4" t="s">
        <v>5</v>
      </c>
      <c r="H14" s="4" t="s">
        <v>6</v>
      </c>
      <c r="I14" s="4" t="s">
        <v>7</v>
      </c>
      <c r="J14" s="4" t="s">
        <v>8</v>
      </c>
      <c r="K14" s="4" t="s">
        <v>9</v>
      </c>
    </row>
    <row r="15" spans="1:11" x14ac:dyDescent="0.25">
      <c r="A15" s="8" t="s">
        <v>39</v>
      </c>
      <c r="B15" s="2">
        <v>0.50691449814126399</v>
      </c>
      <c r="C15" s="2">
        <v>0.488190233003511</v>
      </c>
      <c r="D15" s="2">
        <v>0.47570850202429099</v>
      </c>
      <c r="E15" s="2">
        <v>0.471518987341772</v>
      </c>
      <c r="F15" s="2">
        <v>0.46836200448765902</v>
      </c>
      <c r="G15" s="2">
        <v>0.46728833629366501</v>
      </c>
      <c r="H15" s="2">
        <v>0.46647966339410901</v>
      </c>
      <c r="I15" s="2">
        <v>0.46226203807390798</v>
      </c>
      <c r="J15" s="2">
        <v>0.46850393700787402</v>
      </c>
      <c r="K15" s="2">
        <v>0.46942783945345901</v>
      </c>
    </row>
    <row r="16" spans="1:11" x14ac:dyDescent="0.25">
      <c r="A16" s="8" t="s">
        <v>40</v>
      </c>
      <c r="B16" s="2">
        <v>0.49308550185873601</v>
      </c>
      <c r="C16" s="2">
        <v>0.51180976699648895</v>
      </c>
      <c r="D16" s="2">
        <v>0.52429149797570895</v>
      </c>
      <c r="E16" s="2">
        <v>0.528481012658228</v>
      </c>
      <c r="F16" s="2">
        <v>0.53163799551234103</v>
      </c>
      <c r="G16" s="2">
        <v>0.53271166370633505</v>
      </c>
      <c r="H16" s="2">
        <v>0.53352033660589104</v>
      </c>
      <c r="I16" s="2">
        <v>0.53773796192609202</v>
      </c>
      <c r="J16" s="2">
        <v>0.53149606299212604</v>
      </c>
      <c r="K16" s="2">
        <v>0.53057216054654099</v>
      </c>
    </row>
    <row r="17" spans="1:12" x14ac:dyDescent="0.25">
      <c r="A17" s="15"/>
    </row>
    <row r="18" spans="1:12" x14ac:dyDescent="0.25">
      <c r="A18" s="15"/>
    </row>
    <row r="19" spans="1:12" x14ac:dyDescent="0.25">
      <c r="A19" s="15"/>
      <c r="B19" s="21" t="s">
        <v>30</v>
      </c>
      <c r="C19" s="21"/>
      <c r="D19" s="21"/>
      <c r="E19" s="21"/>
      <c r="F19" s="21"/>
      <c r="G19" s="21"/>
      <c r="H19" s="21"/>
      <c r="I19" s="21"/>
      <c r="J19" s="21"/>
      <c r="K19" s="6" t="s">
        <v>31</v>
      </c>
      <c r="L19" s="6" t="s">
        <v>32</v>
      </c>
    </row>
    <row r="20" spans="1:12" x14ac:dyDescent="0.25">
      <c r="A20" s="9" t="s">
        <v>33</v>
      </c>
      <c r="B20" s="4" t="s">
        <v>14</v>
      </c>
      <c r="C20" s="4" t="s">
        <v>15</v>
      </c>
      <c r="D20" s="4" t="s">
        <v>16</v>
      </c>
      <c r="E20" s="4" t="s">
        <v>17</v>
      </c>
      <c r="F20" s="4" t="s">
        <v>18</v>
      </c>
      <c r="G20" s="4" t="s">
        <v>19</v>
      </c>
      <c r="H20" s="4" t="s">
        <v>20</v>
      </c>
      <c r="I20" s="4" t="s">
        <v>21</v>
      </c>
      <c r="J20" s="4" t="s">
        <v>22</v>
      </c>
      <c r="K20" s="4" t="s">
        <v>23</v>
      </c>
      <c r="L20" s="4" t="s">
        <v>24</v>
      </c>
    </row>
    <row r="21" spans="1:12" x14ac:dyDescent="0.25">
      <c r="A21" s="8" t="s">
        <v>39</v>
      </c>
      <c r="B21" s="2">
        <v>-0.102669404517454</v>
      </c>
      <c r="C21" s="2">
        <v>-1.3076168682576001E-3</v>
      </c>
      <c r="D21" s="2">
        <v>-2.45499181669394E-2</v>
      </c>
      <c r="E21" s="2">
        <v>5.0671140939597299E-2</v>
      </c>
      <c r="F21" s="2">
        <v>8.30405621207282E-3</v>
      </c>
      <c r="G21" s="2">
        <v>5.3531834019638902E-2</v>
      </c>
      <c r="H21" s="2">
        <v>0.24113048707155699</v>
      </c>
      <c r="I21" s="2">
        <v>0.210755813953488</v>
      </c>
      <c r="J21" s="2">
        <v>9.9839935974389796E-2</v>
      </c>
      <c r="K21" s="3">
        <v>0.741210009502692</v>
      </c>
      <c r="L21" s="3">
        <v>0.61249633323555297</v>
      </c>
    </row>
    <row r="22" spans="1:12" x14ac:dyDescent="0.25">
      <c r="A22" s="8" t="s">
        <v>40</v>
      </c>
      <c r="B22" s="2">
        <v>-3.2870928829915602E-2</v>
      </c>
      <c r="C22" s="2">
        <v>4.9890863735578397E-2</v>
      </c>
      <c r="D22" s="2">
        <v>-8.0190080190080202E-3</v>
      </c>
      <c r="E22" s="2">
        <v>6.4071856287425094E-2</v>
      </c>
      <c r="F22" s="2">
        <v>1.26617895329207E-2</v>
      </c>
      <c r="G22" s="2">
        <v>5.6960266740761302E-2</v>
      </c>
      <c r="H22" s="2">
        <v>0.26235541535226098</v>
      </c>
      <c r="I22" s="2">
        <v>0.180758017492711</v>
      </c>
      <c r="J22" s="2">
        <v>9.5767195767195806E-2</v>
      </c>
      <c r="K22" s="3">
        <v>0.72631286468463496</v>
      </c>
      <c r="L22" s="3">
        <v>0.87364294330518699</v>
      </c>
    </row>
    <row r="23" spans="1:12" x14ac:dyDescent="0.25">
      <c r="A23" s="11" t="s">
        <v>13</v>
      </c>
      <c r="B23" s="3">
        <v>-6.8252788104089204E-2</v>
      </c>
      <c r="C23" s="3">
        <v>2.4896265560166001E-2</v>
      </c>
      <c r="D23" s="3">
        <v>-1.5882902522578599E-2</v>
      </c>
      <c r="E23" s="3">
        <v>5.7753164556962E-2</v>
      </c>
      <c r="F23" s="3">
        <v>1.0620792819745701E-2</v>
      </c>
      <c r="G23" s="3">
        <v>5.5358200118413303E-2</v>
      </c>
      <c r="H23" s="3">
        <v>0.25245441795231399</v>
      </c>
      <c r="I23" s="3">
        <v>0.19462486002239601</v>
      </c>
      <c r="J23" s="3">
        <v>9.7675290588676397E-2</v>
      </c>
      <c r="K23" s="3">
        <v>0.73327412670219105</v>
      </c>
      <c r="L23" s="3">
        <v>0.74126394052044597</v>
      </c>
    </row>
    <row r="24" spans="1:12" x14ac:dyDescent="0.25">
      <c r="A24" s="15"/>
    </row>
    <row r="25" spans="1:12" x14ac:dyDescent="0.25">
      <c r="A25" s="13" t="s">
        <v>34</v>
      </c>
    </row>
    <row r="26" spans="1:12" x14ac:dyDescent="0.25">
      <c r="A26" s="14" t="s">
        <v>35</v>
      </c>
    </row>
    <row r="27" spans="1:12" x14ac:dyDescent="0.25">
      <c r="A27" s="14" t="s">
        <v>36</v>
      </c>
    </row>
    <row r="28" spans="1:12" x14ac:dyDescent="0.25">
      <c r="A28" s="14" t="s">
        <v>37</v>
      </c>
    </row>
    <row r="29" spans="1:12" x14ac:dyDescent="0.25">
      <c r="A29" s="14" t="s">
        <v>38</v>
      </c>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170</v>
      </c>
    </row>
    <row r="2" spans="1:11" ht="15" x14ac:dyDescent="0.25">
      <c r="A2" s="12" t="s">
        <v>168</v>
      </c>
    </row>
    <row r="3" spans="1:11" ht="15" x14ac:dyDescent="0.25">
      <c r="A3" s="12" t="s">
        <v>50</v>
      </c>
    </row>
    <row r="4" spans="1:11" x14ac:dyDescent="0.25">
      <c r="A4" s="15"/>
    </row>
    <row r="5" spans="1:11" x14ac:dyDescent="0.25">
      <c r="A5" s="17" t="str">
        <f>HYPERLINK("#'Table of contents'!A54",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43</v>
      </c>
      <c r="B8" s="1">
        <v>2259</v>
      </c>
      <c r="C8" s="1">
        <v>2046</v>
      </c>
      <c r="D8" s="1">
        <v>1966</v>
      </c>
      <c r="E8" s="1">
        <v>1877</v>
      </c>
      <c r="F8" s="1">
        <v>1958</v>
      </c>
      <c r="G8" s="1">
        <v>1998</v>
      </c>
      <c r="H8" s="1">
        <v>2140</v>
      </c>
      <c r="I8" s="1">
        <v>2786</v>
      </c>
      <c r="J8" s="1">
        <v>3426</v>
      </c>
      <c r="K8" s="1">
        <v>3888</v>
      </c>
    </row>
    <row r="9" spans="1:11" x14ac:dyDescent="0.25">
      <c r="A9" s="16" t="s">
        <v>44</v>
      </c>
      <c r="B9" s="1">
        <v>206</v>
      </c>
      <c r="C9" s="1">
        <v>197</v>
      </c>
      <c r="D9" s="1">
        <v>199</v>
      </c>
      <c r="E9" s="1">
        <v>200</v>
      </c>
      <c r="F9" s="1">
        <v>217</v>
      </c>
      <c r="G9" s="1">
        <v>220</v>
      </c>
      <c r="H9" s="1">
        <v>240</v>
      </c>
      <c r="I9" s="1">
        <v>357</v>
      </c>
      <c r="J9" s="1">
        <v>457</v>
      </c>
      <c r="K9" s="1">
        <v>566</v>
      </c>
    </row>
    <row r="10" spans="1:11" x14ac:dyDescent="0.25">
      <c r="A10" s="16" t="s">
        <v>45</v>
      </c>
      <c r="B10" s="1">
        <v>159</v>
      </c>
      <c r="C10" s="1">
        <v>162</v>
      </c>
      <c r="D10" s="1">
        <v>179</v>
      </c>
      <c r="E10" s="1">
        <v>193</v>
      </c>
      <c r="F10" s="1">
        <v>234</v>
      </c>
      <c r="G10" s="1">
        <v>235</v>
      </c>
      <c r="H10" s="1">
        <v>251</v>
      </c>
      <c r="I10" s="1">
        <v>310</v>
      </c>
      <c r="J10" s="1">
        <v>357</v>
      </c>
      <c r="K10" s="1">
        <v>393</v>
      </c>
    </row>
    <row r="11" spans="1:11" x14ac:dyDescent="0.25">
      <c r="A11" s="16" t="s">
        <v>46</v>
      </c>
      <c r="B11" s="1">
        <v>3418</v>
      </c>
      <c r="C11" s="1">
        <v>3239</v>
      </c>
      <c r="D11" s="1">
        <v>3467</v>
      </c>
      <c r="E11" s="1">
        <v>3477</v>
      </c>
      <c r="F11" s="1">
        <v>3702</v>
      </c>
      <c r="G11" s="1">
        <v>3710</v>
      </c>
      <c r="H11" s="1">
        <v>3844</v>
      </c>
      <c r="I11" s="1">
        <v>4663</v>
      </c>
      <c r="J11" s="1">
        <v>5433</v>
      </c>
      <c r="K11" s="1">
        <v>5786</v>
      </c>
    </row>
    <row r="12" spans="1:11" x14ac:dyDescent="0.25">
      <c r="A12" s="16" t="s">
        <v>47</v>
      </c>
      <c r="B12" s="1">
        <v>278</v>
      </c>
      <c r="C12" s="1">
        <v>277</v>
      </c>
      <c r="D12" s="1">
        <v>293</v>
      </c>
      <c r="E12" s="1">
        <v>297</v>
      </c>
      <c r="F12" s="1">
        <v>328</v>
      </c>
      <c r="G12" s="1">
        <v>344</v>
      </c>
      <c r="H12" s="1">
        <v>372</v>
      </c>
      <c r="I12" s="1">
        <v>474</v>
      </c>
      <c r="J12" s="1">
        <v>617</v>
      </c>
      <c r="K12" s="1">
        <v>694</v>
      </c>
    </row>
    <row r="13" spans="1:11" x14ac:dyDescent="0.25">
      <c r="A13" s="16" t="s">
        <v>48</v>
      </c>
      <c r="B13" s="1">
        <v>405</v>
      </c>
      <c r="C13" s="1">
        <v>345</v>
      </c>
      <c r="D13" s="1">
        <v>318</v>
      </c>
      <c r="E13" s="1">
        <v>276</v>
      </c>
      <c r="F13" s="1">
        <v>246</v>
      </c>
      <c r="G13" s="1">
        <v>249</v>
      </c>
      <c r="H13" s="1">
        <v>283</v>
      </c>
      <c r="I13" s="1">
        <v>340</v>
      </c>
      <c r="J13" s="1">
        <v>378</v>
      </c>
      <c r="K13" s="1">
        <v>383</v>
      </c>
    </row>
    <row r="14" spans="1:11" x14ac:dyDescent="0.25">
      <c r="A14" s="10" t="s">
        <v>13</v>
      </c>
      <c r="B14" s="5">
        <v>6725</v>
      </c>
      <c r="C14" s="5">
        <v>6266</v>
      </c>
      <c r="D14" s="5">
        <v>6422</v>
      </c>
      <c r="E14" s="5">
        <v>6320</v>
      </c>
      <c r="F14" s="5">
        <v>6685</v>
      </c>
      <c r="G14" s="5">
        <v>6756</v>
      </c>
      <c r="H14" s="5">
        <v>7130</v>
      </c>
      <c r="I14" s="5">
        <v>8930</v>
      </c>
      <c r="J14" s="5">
        <v>10668</v>
      </c>
      <c r="K14" s="5">
        <v>11710</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43</v>
      </c>
      <c r="B19" s="2">
        <v>0.33591078066914498</v>
      </c>
      <c r="C19" s="2">
        <v>0.32652409830833101</v>
      </c>
      <c r="D19" s="2">
        <v>0.306135160386173</v>
      </c>
      <c r="E19" s="2">
        <v>0.29699367088607598</v>
      </c>
      <c r="F19" s="2">
        <v>0.29289454001495902</v>
      </c>
      <c r="G19" s="2">
        <v>0.295737122557726</v>
      </c>
      <c r="H19" s="2">
        <v>0.300140252454418</v>
      </c>
      <c r="I19" s="2">
        <v>0.31198208286674101</v>
      </c>
      <c r="J19" s="2">
        <v>0.32114735658042698</v>
      </c>
      <c r="K19" s="2">
        <v>0.33202391118702002</v>
      </c>
    </row>
    <row r="20" spans="1:12" x14ac:dyDescent="0.25">
      <c r="A20" s="8" t="s">
        <v>44</v>
      </c>
      <c r="B20" s="2">
        <v>3.0631970260223001E-2</v>
      </c>
      <c r="C20" s="2">
        <v>3.1439514842004503E-2</v>
      </c>
      <c r="D20" s="2">
        <v>3.0987231392089701E-2</v>
      </c>
      <c r="E20" s="2">
        <v>3.1645569620253201E-2</v>
      </c>
      <c r="F20" s="2">
        <v>3.2460732984293202E-2</v>
      </c>
      <c r="G20" s="2">
        <v>3.2563647128478403E-2</v>
      </c>
      <c r="H20" s="2">
        <v>3.3660589060308603E-2</v>
      </c>
      <c r="I20" s="2">
        <v>3.9977603583426703E-2</v>
      </c>
      <c r="J20" s="2">
        <v>4.2838395200599899E-2</v>
      </c>
      <c r="K20" s="2">
        <v>4.8334756618275E-2</v>
      </c>
    </row>
    <row r="21" spans="1:12" x14ac:dyDescent="0.25">
      <c r="A21" s="8" t="s">
        <v>45</v>
      </c>
      <c r="B21" s="2">
        <v>2.3643122676579899E-2</v>
      </c>
      <c r="C21" s="2">
        <v>2.5853814235557E-2</v>
      </c>
      <c r="D21" s="2">
        <v>2.7872936779819401E-2</v>
      </c>
      <c r="E21" s="2">
        <v>3.05379746835443E-2</v>
      </c>
      <c r="F21" s="2">
        <v>3.50037397157816E-2</v>
      </c>
      <c r="G21" s="2">
        <v>3.4783895796329199E-2</v>
      </c>
      <c r="H21" s="2">
        <v>3.5203366058905998E-2</v>
      </c>
      <c r="I21" s="2">
        <v>3.4714445688689803E-2</v>
      </c>
      <c r="J21" s="2">
        <v>3.3464566929133903E-2</v>
      </c>
      <c r="K21" s="2">
        <v>3.3561058923996599E-2</v>
      </c>
    </row>
    <row r="22" spans="1:12" x14ac:dyDescent="0.25">
      <c r="A22" s="8" t="s">
        <v>46</v>
      </c>
      <c r="B22" s="2">
        <v>0.50825278810408903</v>
      </c>
      <c r="C22" s="2">
        <v>0.51691669326524103</v>
      </c>
      <c r="D22" s="2">
        <v>0.53986297103706005</v>
      </c>
      <c r="E22" s="2">
        <v>0.55015822784810098</v>
      </c>
      <c r="F22" s="2">
        <v>0.553777112939417</v>
      </c>
      <c r="G22" s="2">
        <v>0.54914150384843097</v>
      </c>
      <c r="H22" s="2">
        <v>0.53913043478260902</v>
      </c>
      <c r="I22" s="2">
        <v>0.52217245240761501</v>
      </c>
      <c r="J22" s="2">
        <v>0.50928008998875096</v>
      </c>
      <c r="K22" s="2">
        <v>0.49410760034158802</v>
      </c>
    </row>
    <row r="23" spans="1:12" x14ac:dyDescent="0.25">
      <c r="A23" s="8" t="s">
        <v>47</v>
      </c>
      <c r="B23" s="2">
        <v>4.1338289962825299E-2</v>
      </c>
      <c r="C23" s="2">
        <v>4.42068305138845E-2</v>
      </c>
      <c r="D23" s="2">
        <v>4.5624416069760199E-2</v>
      </c>
      <c r="E23" s="2">
        <v>4.6993670886075999E-2</v>
      </c>
      <c r="F23" s="2">
        <v>4.9065071054599799E-2</v>
      </c>
      <c r="G23" s="2">
        <v>5.0917702782711703E-2</v>
      </c>
      <c r="H23" s="2">
        <v>5.21739130434783E-2</v>
      </c>
      <c r="I23" s="2">
        <v>5.3079507278835397E-2</v>
      </c>
      <c r="J23" s="2">
        <v>5.7836520434945603E-2</v>
      </c>
      <c r="K23" s="2">
        <v>5.9265584970111002E-2</v>
      </c>
    </row>
    <row r="24" spans="1:12" x14ac:dyDescent="0.25">
      <c r="A24" s="8" t="s">
        <v>48</v>
      </c>
      <c r="B24" s="2">
        <v>6.0223048327137499E-2</v>
      </c>
      <c r="C24" s="2">
        <v>5.5059048834982402E-2</v>
      </c>
      <c r="D24" s="2">
        <v>4.9517284335098097E-2</v>
      </c>
      <c r="E24" s="2">
        <v>4.3670886075949399E-2</v>
      </c>
      <c r="F24" s="2">
        <v>3.6798803290949901E-2</v>
      </c>
      <c r="G24" s="2">
        <v>3.6856127886323302E-2</v>
      </c>
      <c r="H24" s="2">
        <v>3.9691444600280498E-2</v>
      </c>
      <c r="I24" s="2">
        <v>3.8073908174692001E-2</v>
      </c>
      <c r="J24" s="2">
        <v>3.5433070866141697E-2</v>
      </c>
      <c r="K24" s="2">
        <v>3.2707087959009402E-2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43</v>
      </c>
      <c r="B29" s="2">
        <v>-9.42895086321381E-2</v>
      </c>
      <c r="C29" s="2">
        <v>-3.9100684261974598E-2</v>
      </c>
      <c r="D29" s="2">
        <v>-4.5269582909460801E-2</v>
      </c>
      <c r="E29" s="2">
        <v>4.3153969099627099E-2</v>
      </c>
      <c r="F29" s="2">
        <v>2.0429009193054098E-2</v>
      </c>
      <c r="G29" s="2">
        <v>7.1071071071071107E-2</v>
      </c>
      <c r="H29" s="2">
        <v>0.30186915887850502</v>
      </c>
      <c r="I29" s="2">
        <v>0.22972002871500399</v>
      </c>
      <c r="J29" s="2">
        <v>0.134851138353765</v>
      </c>
      <c r="K29" s="3">
        <v>0.94594594594594605</v>
      </c>
      <c r="L29" s="3">
        <v>0.72111553784860605</v>
      </c>
    </row>
    <row r="30" spans="1:12" x14ac:dyDescent="0.25">
      <c r="A30" s="8" t="s">
        <v>44</v>
      </c>
      <c r="B30" s="2">
        <v>-4.3689320388349502E-2</v>
      </c>
      <c r="C30" s="2">
        <v>1.01522842639594E-2</v>
      </c>
      <c r="D30" s="2">
        <v>5.0251256281407001E-3</v>
      </c>
      <c r="E30" s="2">
        <v>8.5000000000000006E-2</v>
      </c>
      <c r="F30" s="2">
        <v>1.3824884792626699E-2</v>
      </c>
      <c r="G30" s="2">
        <v>9.0909090909090898E-2</v>
      </c>
      <c r="H30" s="2">
        <v>0.48749999999999999</v>
      </c>
      <c r="I30" s="2">
        <v>0.28011204481792701</v>
      </c>
      <c r="J30" s="2">
        <v>0.23851203501094101</v>
      </c>
      <c r="K30" s="3">
        <v>1.5727272727272701</v>
      </c>
      <c r="L30" s="3">
        <v>1.74757281553398</v>
      </c>
    </row>
    <row r="31" spans="1:12" x14ac:dyDescent="0.25">
      <c r="A31" s="8" t="s">
        <v>45</v>
      </c>
      <c r="B31" s="2">
        <v>1.88679245283019E-2</v>
      </c>
      <c r="C31" s="2">
        <v>0.104938271604938</v>
      </c>
      <c r="D31" s="2">
        <v>7.8212290502793297E-2</v>
      </c>
      <c r="E31" s="2">
        <v>0.21243523316062199</v>
      </c>
      <c r="F31" s="2">
        <v>4.2735042735042696E-3</v>
      </c>
      <c r="G31" s="2">
        <v>6.8085106382978697E-2</v>
      </c>
      <c r="H31" s="2">
        <v>0.23505976095617501</v>
      </c>
      <c r="I31" s="2">
        <v>0.15161290322580601</v>
      </c>
      <c r="J31" s="2">
        <v>0.10084033613445401</v>
      </c>
      <c r="K31" s="3">
        <v>0.67234042553191498</v>
      </c>
      <c r="L31" s="3">
        <v>1.47169811320755</v>
      </c>
    </row>
    <row r="32" spans="1:12" x14ac:dyDescent="0.25">
      <c r="A32" s="8" t="s">
        <v>46</v>
      </c>
      <c r="B32" s="2">
        <v>-5.2369806904622597E-2</v>
      </c>
      <c r="C32" s="2">
        <v>7.0392096326026596E-2</v>
      </c>
      <c r="D32" s="2">
        <v>2.88433804441881E-3</v>
      </c>
      <c r="E32" s="2">
        <v>6.4710957722174306E-2</v>
      </c>
      <c r="F32" s="2">
        <v>2.16099405726634E-3</v>
      </c>
      <c r="G32" s="2">
        <v>3.6118598382749299E-2</v>
      </c>
      <c r="H32" s="2">
        <v>0.213059313215401</v>
      </c>
      <c r="I32" s="2">
        <v>0.165129744799485</v>
      </c>
      <c r="J32" s="2">
        <v>6.4973311246088697E-2</v>
      </c>
      <c r="K32" s="3">
        <v>0.55956873315363898</v>
      </c>
      <c r="L32" s="3">
        <v>0.69280280866003496</v>
      </c>
    </row>
    <row r="33" spans="1:12" x14ac:dyDescent="0.25">
      <c r="A33" s="8" t="s">
        <v>47</v>
      </c>
      <c r="B33" s="2">
        <v>-3.5971223021582701E-3</v>
      </c>
      <c r="C33" s="2">
        <v>5.7761732851985603E-2</v>
      </c>
      <c r="D33" s="2">
        <v>1.36518771331058E-2</v>
      </c>
      <c r="E33" s="2">
        <v>0.104377104377104</v>
      </c>
      <c r="F33" s="2">
        <v>4.8780487804878099E-2</v>
      </c>
      <c r="G33" s="2">
        <v>8.1395348837209294E-2</v>
      </c>
      <c r="H33" s="2">
        <v>0.27419354838709697</v>
      </c>
      <c r="I33" s="2">
        <v>0.30168776371307998</v>
      </c>
      <c r="J33" s="2">
        <v>0.124797406807131</v>
      </c>
      <c r="K33" s="3">
        <v>1.0174418604651201</v>
      </c>
      <c r="L33" s="3">
        <v>1.49640287769784</v>
      </c>
    </row>
    <row r="34" spans="1:12" x14ac:dyDescent="0.25">
      <c r="A34" s="8" t="s">
        <v>48</v>
      </c>
      <c r="B34" s="2">
        <v>-0.148148148148148</v>
      </c>
      <c r="C34" s="2">
        <v>-7.8260869565217397E-2</v>
      </c>
      <c r="D34" s="2">
        <v>-0.13207547169811301</v>
      </c>
      <c r="E34" s="2">
        <v>-0.108695652173913</v>
      </c>
      <c r="F34" s="2">
        <v>1.21951219512195E-2</v>
      </c>
      <c r="G34" s="2">
        <v>0.13654618473895599</v>
      </c>
      <c r="H34" s="2">
        <v>0.201413427561837</v>
      </c>
      <c r="I34" s="2">
        <v>0.111764705882353</v>
      </c>
      <c r="J34" s="2">
        <v>1.3227513227513201E-2</v>
      </c>
      <c r="K34" s="3">
        <v>0.53815261044176699</v>
      </c>
      <c r="L34" s="3">
        <v>-5.4320987654321001E-2</v>
      </c>
    </row>
    <row r="35" spans="1:12" x14ac:dyDescent="0.25">
      <c r="A35" s="11" t="s">
        <v>13</v>
      </c>
      <c r="B35" s="3">
        <v>-6.8252788104089204E-2</v>
      </c>
      <c r="C35" s="3">
        <v>2.4896265560166001E-2</v>
      </c>
      <c r="D35" s="3">
        <v>-1.5882902522578599E-2</v>
      </c>
      <c r="E35" s="3">
        <v>5.7753164556962E-2</v>
      </c>
      <c r="F35" s="3">
        <v>1.0620792819745701E-2</v>
      </c>
      <c r="G35" s="3">
        <v>5.5358200118413303E-2</v>
      </c>
      <c r="H35" s="3">
        <v>0.25245441795231399</v>
      </c>
      <c r="I35" s="3">
        <v>0.19462486002239601</v>
      </c>
      <c r="J35" s="3">
        <v>9.7675290588676397E-2</v>
      </c>
      <c r="K35" s="3">
        <v>0.73327412670219105</v>
      </c>
      <c r="L35" s="3">
        <v>0.74126394052044597</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38</v>
      </c>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171</v>
      </c>
    </row>
    <row r="2" spans="1:11" ht="15" x14ac:dyDescent="0.25">
      <c r="A2" s="12" t="s">
        <v>168</v>
      </c>
    </row>
    <row r="3" spans="1:11" ht="15" x14ac:dyDescent="0.25">
      <c r="A3" s="12" t="s">
        <v>55</v>
      </c>
    </row>
    <row r="4" spans="1:11" x14ac:dyDescent="0.25">
      <c r="A4" s="15"/>
    </row>
    <row r="5" spans="1:11" x14ac:dyDescent="0.25">
      <c r="A5" s="17" t="str">
        <f>HYPERLINK("#'Table of contents'!A55",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51</v>
      </c>
      <c r="B8" s="1">
        <v>4901</v>
      </c>
      <c r="C8" s="1">
        <v>4616</v>
      </c>
      <c r="D8" s="1">
        <v>4917</v>
      </c>
      <c r="E8" s="1">
        <v>4931</v>
      </c>
      <c r="F8" s="1">
        <v>5282</v>
      </c>
      <c r="G8" s="1">
        <v>5319</v>
      </c>
      <c r="H8" s="1">
        <v>5564</v>
      </c>
      <c r="I8" s="1">
        <v>6747</v>
      </c>
      <c r="J8" s="1">
        <v>7848</v>
      </c>
      <c r="K8" s="1">
        <v>8452</v>
      </c>
    </row>
    <row r="9" spans="1:11" x14ac:dyDescent="0.25">
      <c r="A9" s="16" t="s">
        <v>52</v>
      </c>
      <c r="B9" s="1">
        <v>281</v>
      </c>
      <c r="C9" s="1">
        <v>286</v>
      </c>
      <c r="D9" s="1">
        <v>277</v>
      </c>
      <c r="E9" s="1">
        <v>275</v>
      </c>
      <c r="F9" s="1">
        <v>299</v>
      </c>
      <c r="G9" s="1">
        <v>314</v>
      </c>
      <c r="H9" s="1">
        <v>317</v>
      </c>
      <c r="I9" s="1">
        <v>416</v>
      </c>
      <c r="J9" s="1">
        <v>483</v>
      </c>
      <c r="K9" s="1">
        <v>517</v>
      </c>
    </row>
    <row r="10" spans="1:11" x14ac:dyDescent="0.25">
      <c r="A10" s="16" t="s">
        <v>53</v>
      </c>
      <c r="B10" s="1">
        <v>1543</v>
      </c>
      <c r="C10" s="1">
        <v>1364</v>
      </c>
      <c r="D10" s="1">
        <v>1228</v>
      </c>
      <c r="E10" s="1">
        <v>1114</v>
      </c>
      <c r="F10" s="1">
        <v>1104</v>
      </c>
      <c r="G10" s="1">
        <v>1123</v>
      </c>
      <c r="H10" s="1">
        <v>1249</v>
      </c>
      <c r="I10" s="1">
        <v>1767</v>
      </c>
      <c r="J10" s="1">
        <v>2337</v>
      </c>
      <c r="K10" s="1">
        <v>2741</v>
      </c>
    </row>
    <row r="11" spans="1:11" x14ac:dyDescent="0.25">
      <c r="A11" s="10" t="s">
        <v>13</v>
      </c>
      <c r="B11" s="5">
        <v>6725</v>
      </c>
      <c r="C11" s="5">
        <v>6266</v>
      </c>
      <c r="D11" s="5">
        <v>6422</v>
      </c>
      <c r="E11" s="5">
        <v>6320</v>
      </c>
      <c r="F11" s="5">
        <v>6685</v>
      </c>
      <c r="G11" s="5">
        <v>6756</v>
      </c>
      <c r="H11" s="5">
        <v>7130</v>
      </c>
      <c r="I11" s="5">
        <v>8930</v>
      </c>
      <c r="J11" s="5">
        <v>10668</v>
      </c>
      <c r="K11" s="5">
        <v>11710</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51</v>
      </c>
      <c r="B16" s="2">
        <v>0.72877323420074303</v>
      </c>
      <c r="C16" s="2">
        <v>0.73667411426747498</v>
      </c>
      <c r="D16" s="2">
        <v>0.76564933042665795</v>
      </c>
      <c r="E16" s="2">
        <v>0.78022151898734204</v>
      </c>
      <c r="F16" s="2">
        <v>0.79012715033657399</v>
      </c>
      <c r="G16" s="2">
        <v>0.78730017761989302</v>
      </c>
      <c r="H16" s="2">
        <v>0.780364656381487</v>
      </c>
      <c r="I16" s="2">
        <v>0.75554311310190403</v>
      </c>
      <c r="J16" s="2">
        <v>0.73565804274465696</v>
      </c>
      <c r="K16" s="2">
        <v>0.72177625960717295</v>
      </c>
    </row>
    <row r="17" spans="1:12" x14ac:dyDescent="0.25">
      <c r="A17" s="8" t="s">
        <v>52</v>
      </c>
      <c r="B17" s="2">
        <v>4.1784386617100398E-2</v>
      </c>
      <c r="C17" s="2">
        <v>4.5643153526971E-2</v>
      </c>
      <c r="D17" s="2">
        <v>4.3132980379943897E-2</v>
      </c>
      <c r="E17" s="2">
        <v>4.3512658227848097E-2</v>
      </c>
      <c r="F17" s="2">
        <v>4.4727000747943203E-2</v>
      </c>
      <c r="G17" s="2">
        <v>4.6477205447010103E-2</v>
      </c>
      <c r="H17" s="2">
        <v>4.4460028050490902E-2</v>
      </c>
      <c r="I17" s="2">
        <v>4.6584546472564402E-2</v>
      </c>
      <c r="J17" s="2">
        <v>4.5275590551181098E-2</v>
      </c>
      <c r="K17" s="2">
        <v>4.4150298889837701E-2</v>
      </c>
    </row>
    <row r="18" spans="1:12" x14ac:dyDescent="0.25">
      <c r="A18" s="8" t="s">
        <v>53</v>
      </c>
      <c r="B18" s="2">
        <v>0.22944237918215599</v>
      </c>
      <c r="C18" s="2">
        <v>0.21768273220555401</v>
      </c>
      <c r="D18" s="2">
        <v>0.19121768919339799</v>
      </c>
      <c r="E18" s="2">
        <v>0.17626582278481001</v>
      </c>
      <c r="F18" s="2">
        <v>0.16514584891548201</v>
      </c>
      <c r="G18" s="2">
        <v>0.16622261693309701</v>
      </c>
      <c r="H18" s="2">
        <v>0.17517531556802199</v>
      </c>
      <c r="I18" s="2">
        <v>0.19787234042553201</v>
      </c>
      <c r="J18" s="2">
        <v>0.21906636670416199</v>
      </c>
      <c r="K18" s="2">
        <v>0.234073441502989</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51</v>
      </c>
      <c r="B23" s="2">
        <v>-5.8151397673944102E-2</v>
      </c>
      <c r="C23" s="2">
        <v>6.5207972270363998E-2</v>
      </c>
      <c r="D23" s="2">
        <v>2.8472645922310402E-3</v>
      </c>
      <c r="E23" s="2">
        <v>7.1182315960251499E-2</v>
      </c>
      <c r="F23" s="2">
        <v>7.0049223778871602E-3</v>
      </c>
      <c r="G23" s="2">
        <v>4.6061289716112001E-2</v>
      </c>
      <c r="H23" s="2">
        <v>0.21261682242990701</v>
      </c>
      <c r="I23" s="2">
        <v>0.16318363717207601</v>
      </c>
      <c r="J23" s="2">
        <v>7.6962283384301694E-2</v>
      </c>
      <c r="K23" s="3">
        <v>0.58902049257379197</v>
      </c>
      <c r="L23" s="3">
        <v>0.72454601101815996</v>
      </c>
    </row>
    <row r="24" spans="1:12" x14ac:dyDescent="0.25">
      <c r="A24" s="8" t="s">
        <v>52</v>
      </c>
      <c r="B24" s="2">
        <v>1.7793594306049799E-2</v>
      </c>
      <c r="C24" s="2">
        <v>-3.1468531468531499E-2</v>
      </c>
      <c r="D24" s="2">
        <v>-7.2202166064982004E-3</v>
      </c>
      <c r="E24" s="2">
        <v>8.7272727272727293E-2</v>
      </c>
      <c r="F24" s="2">
        <v>5.0167224080267601E-2</v>
      </c>
      <c r="G24" s="2">
        <v>9.5541401273885294E-3</v>
      </c>
      <c r="H24" s="2">
        <v>0.31230283911671902</v>
      </c>
      <c r="I24" s="2">
        <v>0.16105769230769201</v>
      </c>
      <c r="J24" s="2">
        <v>7.0393374741200804E-2</v>
      </c>
      <c r="K24" s="3">
        <v>0.64649681528662395</v>
      </c>
      <c r="L24" s="3">
        <v>0.83985765124555201</v>
      </c>
    </row>
    <row r="25" spans="1:12" x14ac:dyDescent="0.25">
      <c r="A25" s="8" t="s">
        <v>53</v>
      </c>
      <c r="B25" s="2">
        <v>-0.11600777705768001</v>
      </c>
      <c r="C25" s="2">
        <v>-9.9706744868035199E-2</v>
      </c>
      <c r="D25" s="2">
        <v>-9.2833876221498399E-2</v>
      </c>
      <c r="E25" s="2">
        <v>-8.9766606822262104E-3</v>
      </c>
      <c r="F25" s="2">
        <v>1.7210144927536201E-2</v>
      </c>
      <c r="G25" s="2">
        <v>0.11219946571683</v>
      </c>
      <c r="H25" s="2">
        <v>0.41473178542834299</v>
      </c>
      <c r="I25" s="2">
        <v>0.32258064516128998</v>
      </c>
      <c r="J25" s="2">
        <v>0.17287120239623399</v>
      </c>
      <c r="K25" s="3">
        <v>1.44078361531612</v>
      </c>
      <c r="L25" s="3">
        <v>0.77640959170447199</v>
      </c>
    </row>
    <row r="26" spans="1:12" x14ac:dyDescent="0.25">
      <c r="A26" s="11" t="s">
        <v>13</v>
      </c>
      <c r="B26" s="3">
        <v>-6.8252788104089204E-2</v>
      </c>
      <c r="C26" s="3">
        <v>2.4896265560166001E-2</v>
      </c>
      <c r="D26" s="3">
        <v>-1.5882902522578599E-2</v>
      </c>
      <c r="E26" s="3">
        <v>5.7753164556962E-2</v>
      </c>
      <c r="F26" s="3">
        <v>1.0620792819745701E-2</v>
      </c>
      <c r="G26" s="3">
        <v>5.5358200118413303E-2</v>
      </c>
      <c r="H26" s="3">
        <v>0.25245441795231399</v>
      </c>
      <c r="I26" s="3">
        <v>0.19462486002239601</v>
      </c>
      <c r="J26" s="3">
        <v>9.7675290588676397E-2</v>
      </c>
      <c r="K26" s="3">
        <v>0.73327412670219105</v>
      </c>
      <c r="L26" s="3">
        <v>0.74126394052044597</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172</v>
      </c>
    </row>
    <row r="2" spans="1:11" ht="15" x14ac:dyDescent="0.25">
      <c r="A2" s="12" t="s">
        <v>168</v>
      </c>
    </row>
    <row r="3" spans="1:11" ht="15" x14ac:dyDescent="0.25">
      <c r="A3" s="12" t="s">
        <v>42</v>
      </c>
    </row>
    <row r="4" spans="1:11" ht="15" x14ac:dyDescent="0.25">
      <c r="A4" s="12" t="s">
        <v>27</v>
      </c>
    </row>
    <row r="5" spans="1:11" x14ac:dyDescent="0.25">
      <c r="A5" s="17" t="str">
        <f>HYPERLINK("#'Table of contents'!A56",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56</v>
      </c>
      <c r="B8" s="1">
        <v>352</v>
      </c>
      <c r="C8" s="1">
        <v>362</v>
      </c>
      <c r="D8" s="1">
        <v>408</v>
      </c>
      <c r="E8" s="1">
        <v>386</v>
      </c>
      <c r="F8" s="1">
        <v>380</v>
      </c>
      <c r="G8" s="1">
        <v>341</v>
      </c>
      <c r="H8" s="1">
        <v>318</v>
      </c>
      <c r="I8" s="1">
        <v>777</v>
      </c>
      <c r="J8" s="1">
        <v>1142</v>
      </c>
      <c r="K8" s="1">
        <v>1248</v>
      </c>
    </row>
    <row r="9" spans="1:11" x14ac:dyDescent="0.25">
      <c r="A9" s="16" t="s">
        <v>57</v>
      </c>
      <c r="B9" s="1">
        <v>2779</v>
      </c>
      <c r="C9" s="1">
        <v>2413</v>
      </c>
      <c r="D9" s="1">
        <v>2372</v>
      </c>
      <c r="E9" s="1">
        <v>2311</v>
      </c>
      <c r="F9" s="1">
        <v>2468</v>
      </c>
      <c r="G9" s="1">
        <v>2532</v>
      </c>
      <c r="H9" s="1">
        <v>2716</v>
      </c>
      <c r="I9" s="1">
        <v>3034</v>
      </c>
      <c r="J9" s="1">
        <v>3506</v>
      </c>
      <c r="K9" s="1">
        <v>3880</v>
      </c>
    </row>
    <row r="10" spans="1:11" x14ac:dyDescent="0.25">
      <c r="A10" s="16" t="s">
        <v>58</v>
      </c>
      <c r="B10" s="1">
        <v>278</v>
      </c>
      <c r="C10" s="1">
        <v>284</v>
      </c>
      <c r="D10" s="1">
        <v>275</v>
      </c>
      <c r="E10" s="1">
        <v>283</v>
      </c>
      <c r="F10" s="1">
        <v>283</v>
      </c>
      <c r="G10" s="1">
        <v>284</v>
      </c>
      <c r="H10" s="1">
        <v>292</v>
      </c>
      <c r="I10" s="1">
        <v>317</v>
      </c>
      <c r="J10" s="1">
        <v>350</v>
      </c>
      <c r="K10" s="1">
        <v>369</v>
      </c>
    </row>
    <row r="11" spans="1:11" x14ac:dyDescent="0.25">
      <c r="A11" s="16" t="s">
        <v>59</v>
      </c>
      <c r="B11" s="1">
        <v>563</v>
      </c>
      <c r="C11" s="1">
        <v>569</v>
      </c>
      <c r="D11" s="1">
        <v>534</v>
      </c>
      <c r="E11" s="1">
        <v>512</v>
      </c>
      <c r="F11" s="1">
        <v>451</v>
      </c>
      <c r="G11" s="1">
        <v>387</v>
      </c>
      <c r="H11" s="1">
        <v>346</v>
      </c>
      <c r="I11" s="1">
        <v>981</v>
      </c>
      <c r="J11" s="1">
        <v>1471</v>
      </c>
      <c r="K11" s="1">
        <v>1604</v>
      </c>
    </row>
    <row r="12" spans="1:11" x14ac:dyDescent="0.25">
      <c r="A12" s="16" t="s">
        <v>60</v>
      </c>
      <c r="B12" s="1">
        <v>2595</v>
      </c>
      <c r="C12" s="1">
        <v>2479</v>
      </c>
      <c r="D12" s="1">
        <v>2643</v>
      </c>
      <c r="E12" s="1">
        <v>2640</v>
      </c>
      <c r="F12" s="1">
        <v>2911</v>
      </c>
      <c r="G12" s="1">
        <v>2984</v>
      </c>
      <c r="H12" s="1">
        <v>3219</v>
      </c>
      <c r="I12" s="1">
        <v>3555</v>
      </c>
      <c r="J12" s="1">
        <v>3882</v>
      </c>
      <c r="K12" s="1">
        <v>4256</v>
      </c>
    </row>
    <row r="13" spans="1:11" x14ac:dyDescent="0.25">
      <c r="A13" s="16" t="s">
        <v>61</v>
      </c>
      <c r="B13" s="1">
        <v>158</v>
      </c>
      <c r="C13" s="1">
        <v>159</v>
      </c>
      <c r="D13" s="1">
        <v>190</v>
      </c>
      <c r="E13" s="1">
        <v>188</v>
      </c>
      <c r="F13" s="1">
        <v>192</v>
      </c>
      <c r="G13" s="1">
        <v>228</v>
      </c>
      <c r="H13" s="1">
        <v>239</v>
      </c>
      <c r="I13" s="1">
        <v>266</v>
      </c>
      <c r="J13" s="1">
        <v>317</v>
      </c>
      <c r="K13" s="1">
        <v>353</v>
      </c>
    </row>
    <row r="14" spans="1:11" x14ac:dyDescent="0.25">
      <c r="A14" s="10" t="s">
        <v>13</v>
      </c>
      <c r="B14" s="5">
        <v>6725</v>
      </c>
      <c r="C14" s="5">
        <v>6266</v>
      </c>
      <c r="D14" s="5">
        <v>6422</v>
      </c>
      <c r="E14" s="5">
        <v>6320</v>
      </c>
      <c r="F14" s="5">
        <v>6685</v>
      </c>
      <c r="G14" s="5">
        <v>6756</v>
      </c>
      <c r="H14" s="5">
        <v>7130</v>
      </c>
      <c r="I14" s="5">
        <v>8930</v>
      </c>
      <c r="J14" s="5">
        <v>10668</v>
      </c>
      <c r="K14" s="5">
        <v>11710</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56</v>
      </c>
      <c r="B19" s="2">
        <v>0.103256086828982</v>
      </c>
      <c r="C19" s="2">
        <v>0.118339326577313</v>
      </c>
      <c r="D19" s="2">
        <v>0.13355155482815101</v>
      </c>
      <c r="E19" s="2">
        <v>0.12953020134228199</v>
      </c>
      <c r="F19" s="2">
        <v>0.121366975407218</v>
      </c>
      <c r="G19" s="2">
        <v>0.10801393728222999</v>
      </c>
      <c r="H19" s="2">
        <v>9.56103427540589E-2</v>
      </c>
      <c r="I19" s="2">
        <v>0.18822674418604701</v>
      </c>
      <c r="J19" s="2">
        <v>0.22849139655862299</v>
      </c>
      <c r="K19" s="2">
        <v>0.22703292705111899</v>
      </c>
    </row>
    <row r="20" spans="1:12" x14ac:dyDescent="0.25">
      <c r="A20" s="8" t="s">
        <v>57</v>
      </c>
      <c r="B20" s="2">
        <v>0.81519507186858298</v>
      </c>
      <c r="C20" s="2">
        <v>0.78881987577639801</v>
      </c>
      <c r="D20" s="2">
        <v>0.77643207855973795</v>
      </c>
      <c r="E20" s="2">
        <v>0.77550335570469797</v>
      </c>
      <c r="F20" s="2">
        <v>0.78824656659214298</v>
      </c>
      <c r="G20" s="2">
        <v>0.80202724105163103</v>
      </c>
      <c r="H20" s="2">
        <v>0.81659651232712005</v>
      </c>
      <c r="I20" s="2">
        <v>0.73498062015503896</v>
      </c>
      <c r="J20" s="2">
        <v>0.70148059223689496</v>
      </c>
      <c r="K20" s="2">
        <v>0.70583954884482403</v>
      </c>
    </row>
    <row r="21" spans="1:12" x14ac:dyDescent="0.25">
      <c r="A21" s="8" t="s">
        <v>58</v>
      </c>
      <c r="B21" s="2">
        <v>8.1548841302434699E-2</v>
      </c>
      <c r="C21" s="2">
        <v>9.2840797646289594E-2</v>
      </c>
      <c r="D21" s="2">
        <v>9.0016366612111307E-2</v>
      </c>
      <c r="E21" s="2">
        <v>9.4966442953020105E-2</v>
      </c>
      <c r="F21" s="2">
        <v>9.0386458000638797E-2</v>
      </c>
      <c r="G21" s="2">
        <v>8.9958821666138694E-2</v>
      </c>
      <c r="H21" s="2">
        <v>8.7793144918821397E-2</v>
      </c>
      <c r="I21" s="2">
        <v>7.6792635658914699E-2</v>
      </c>
      <c r="J21" s="2">
        <v>7.0028011204481794E-2</v>
      </c>
      <c r="K21" s="2">
        <v>6.7127524104056799E-2</v>
      </c>
    </row>
    <row r="22" spans="1:12" x14ac:dyDescent="0.25">
      <c r="A22" s="8" t="s">
        <v>59</v>
      </c>
      <c r="B22" s="2">
        <v>0.16978287092882999</v>
      </c>
      <c r="C22" s="2">
        <v>0.17742438415965101</v>
      </c>
      <c r="D22" s="2">
        <v>0.15859815859815901</v>
      </c>
      <c r="E22" s="2">
        <v>0.153293413173653</v>
      </c>
      <c r="F22" s="2">
        <v>0.12689926842993801</v>
      </c>
      <c r="G22" s="2">
        <v>0.107529869408169</v>
      </c>
      <c r="H22" s="2">
        <v>9.0956887486855903E-2</v>
      </c>
      <c r="I22" s="2">
        <v>0.20428987921699299</v>
      </c>
      <c r="J22" s="2">
        <v>0.25943562610229298</v>
      </c>
      <c r="K22" s="2">
        <v>0.25816835667149501</v>
      </c>
    </row>
    <row r="23" spans="1:12" x14ac:dyDescent="0.25">
      <c r="A23" s="8" t="s">
        <v>60</v>
      </c>
      <c r="B23" s="2">
        <v>0.78256936067551297</v>
      </c>
      <c r="C23" s="2">
        <v>0.77299657000311806</v>
      </c>
      <c r="D23" s="2">
        <v>0.78497178497178499</v>
      </c>
      <c r="E23" s="2">
        <v>0.79041916167664705</v>
      </c>
      <c r="F23" s="2">
        <v>0.81907709622960001</v>
      </c>
      <c r="G23" s="2">
        <v>0.82911919977771598</v>
      </c>
      <c r="H23" s="2">
        <v>0.84621451104100898</v>
      </c>
      <c r="I23" s="2">
        <v>0.74031653477717596</v>
      </c>
      <c r="J23" s="2">
        <v>0.68465608465608496</v>
      </c>
      <c r="K23" s="2">
        <v>0.68501529051987797</v>
      </c>
    </row>
    <row r="24" spans="1:12" x14ac:dyDescent="0.25">
      <c r="A24" s="8" t="s">
        <v>61</v>
      </c>
      <c r="B24" s="2">
        <v>4.7647768395657403E-2</v>
      </c>
      <c r="C24" s="2">
        <v>4.9579045837231099E-2</v>
      </c>
      <c r="D24" s="2">
        <v>5.6430056430056399E-2</v>
      </c>
      <c r="E24" s="2">
        <v>5.6287425149700601E-2</v>
      </c>
      <c r="F24" s="2">
        <v>5.40236353404615E-2</v>
      </c>
      <c r="G24" s="2">
        <v>6.3350930814114997E-2</v>
      </c>
      <c r="H24" s="2">
        <v>6.2828601472134593E-2</v>
      </c>
      <c r="I24" s="2">
        <v>5.53935860058309E-2</v>
      </c>
      <c r="J24" s="2">
        <v>5.5908289241622597E-2</v>
      </c>
      <c r="K24" s="2">
        <v>5.6816352808627103E-2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56</v>
      </c>
      <c r="B29" s="2">
        <v>2.8409090909090901E-2</v>
      </c>
      <c r="C29" s="2">
        <v>0.12707182320442001</v>
      </c>
      <c r="D29" s="2">
        <v>-5.3921568627450997E-2</v>
      </c>
      <c r="E29" s="2">
        <v>-1.55440414507772E-2</v>
      </c>
      <c r="F29" s="2">
        <v>-0.102631578947368</v>
      </c>
      <c r="G29" s="2">
        <v>-6.7448680351906196E-2</v>
      </c>
      <c r="H29" s="2">
        <v>1.4433962264150899</v>
      </c>
      <c r="I29" s="2">
        <v>0.46975546975547</v>
      </c>
      <c r="J29" s="2">
        <v>9.2819614711033296E-2</v>
      </c>
      <c r="K29" s="3">
        <v>2.6598240469208201</v>
      </c>
      <c r="L29" s="3">
        <v>2.5454545454545499</v>
      </c>
    </row>
    <row r="30" spans="1:12" x14ac:dyDescent="0.25">
      <c r="A30" s="8" t="s">
        <v>57</v>
      </c>
      <c r="B30" s="2">
        <v>-0.13170205109751701</v>
      </c>
      <c r="C30" s="2">
        <v>-1.6991297140489001E-2</v>
      </c>
      <c r="D30" s="2">
        <v>-2.5716694772344E-2</v>
      </c>
      <c r="E30" s="2">
        <v>6.7935958459541299E-2</v>
      </c>
      <c r="F30" s="2">
        <v>2.5931928687196099E-2</v>
      </c>
      <c r="G30" s="2">
        <v>7.2669826224328604E-2</v>
      </c>
      <c r="H30" s="2">
        <v>0.117083946980854</v>
      </c>
      <c r="I30" s="2">
        <v>0.15557020435069199</v>
      </c>
      <c r="J30" s="2">
        <v>0.106674272675414</v>
      </c>
      <c r="K30" s="3">
        <v>0.53238546603475501</v>
      </c>
      <c r="L30" s="3">
        <v>0.396185678301547</v>
      </c>
    </row>
    <row r="31" spans="1:12" x14ac:dyDescent="0.25">
      <c r="A31" s="8" t="s">
        <v>58</v>
      </c>
      <c r="B31" s="2">
        <v>2.15827338129496E-2</v>
      </c>
      <c r="C31" s="2">
        <v>-3.1690140845070401E-2</v>
      </c>
      <c r="D31" s="2">
        <v>2.9090909090909101E-2</v>
      </c>
      <c r="E31" s="2">
        <v>0</v>
      </c>
      <c r="F31" s="2">
        <v>3.53356890459364E-3</v>
      </c>
      <c r="G31" s="2">
        <v>2.8169014084507001E-2</v>
      </c>
      <c r="H31" s="2">
        <v>8.5616438356164407E-2</v>
      </c>
      <c r="I31" s="2">
        <v>0.10410094637224</v>
      </c>
      <c r="J31" s="2">
        <v>5.4285714285714298E-2</v>
      </c>
      <c r="K31" s="3">
        <v>0.29929577464788698</v>
      </c>
      <c r="L31" s="3">
        <v>0.32733812949640301</v>
      </c>
    </row>
    <row r="32" spans="1:12" x14ac:dyDescent="0.25">
      <c r="A32" s="8" t="s">
        <v>59</v>
      </c>
      <c r="B32" s="2">
        <v>1.0657193605683801E-2</v>
      </c>
      <c r="C32" s="2">
        <v>-6.1511423550087901E-2</v>
      </c>
      <c r="D32" s="2">
        <v>-4.11985018726592E-2</v>
      </c>
      <c r="E32" s="2">
        <v>-0.119140625</v>
      </c>
      <c r="F32" s="2">
        <v>-0.14190687361419099</v>
      </c>
      <c r="G32" s="2">
        <v>-0.10594315245478</v>
      </c>
      <c r="H32" s="2">
        <v>1.8352601156069399</v>
      </c>
      <c r="I32" s="2">
        <v>0.49949031600407701</v>
      </c>
      <c r="J32" s="2">
        <v>9.0414683888511205E-2</v>
      </c>
      <c r="K32" s="3">
        <v>3.1447028423772601</v>
      </c>
      <c r="L32" s="3">
        <v>1.84902309058615</v>
      </c>
    </row>
    <row r="33" spans="1:12" x14ac:dyDescent="0.25">
      <c r="A33" s="8" t="s">
        <v>60</v>
      </c>
      <c r="B33" s="2">
        <v>-4.4701348747591498E-2</v>
      </c>
      <c r="C33" s="2">
        <v>6.6155707946752698E-2</v>
      </c>
      <c r="D33" s="2">
        <v>-1.1350737797956899E-3</v>
      </c>
      <c r="E33" s="2">
        <v>0.10265151515151499</v>
      </c>
      <c r="F33" s="2">
        <v>2.5077293026451401E-2</v>
      </c>
      <c r="G33" s="2">
        <v>7.8753351206434299E-2</v>
      </c>
      <c r="H33" s="2">
        <v>0.104380242311277</v>
      </c>
      <c r="I33" s="2">
        <v>9.1983122362869194E-2</v>
      </c>
      <c r="J33" s="2">
        <v>9.6342091705306498E-2</v>
      </c>
      <c r="K33" s="3">
        <v>0.42627345844504</v>
      </c>
      <c r="L33" s="3">
        <v>0.64007707129094404</v>
      </c>
    </row>
    <row r="34" spans="1:12" x14ac:dyDescent="0.25">
      <c r="A34" s="8" t="s">
        <v>61</v>
      </c>
      <c r="B34" s="2">
        <v>6.3291139240506302E-3</v>
      </c>
      <c r="C34" s="2">
        <v>0.19496855345912001</v>
      </c>
      <c r="D34" s="2">
        <v>-1.05263157894737E-2</v>
      </c>
      <c r="E34" s="2">
        <v>2.1276595744680899E-2</v>
      </c>
      <c r="F34" s="2">
        <v>0.1875</v>
      </c>
      <c r="G34" s="2">
        <v>4.8245614035087703E-2</v>
      </c>
      <c r="H34" s="2">
        <v>0.11297071129707099</v>
      </c>
      <c r="I34" s="2">
        <v>0.191729323308271</v>
      </c>
      <c r="J34" s="2">
        <v>0.11356466876971601</v>
      </c>
      <c r="K34" s="3">
        <v>0.54824561403508798</v>
      </c>
      <c r="L34" s="3">
        <v>1.23417721518987</v>
      </c>
    </row>
    <row r="35" spans="1:12" x14ac:dyDescent="0.25">
      <c r="A35" s="11" t="s">
        <v>13</v>
      </c>
      <c r="B35" s="3">
        <v>-6.8252788104089204E-2</v>
      </c>
      <c r="C35" s="3">
        <v>2.4896265560166001E-2</v>
      </c>
      <c r="D35" s="3">
        <v>-1.5882902522578599E-2</v>
      </c>
      <c r="E35" s="3">
        <v>5.7753164556962E-2</v>
      </c>
      <c r="F35" s="3">
        <v>1.0620792819745701E-2</v>
      </c>
      <c r="G35" s="3">
        <v>5.5358200118413303E-2</v>
      </c>
      <c r="H35" s="3">
        <v>0.25245441795231399</v>
      </c>
      <c r="I35" s="3">
        <v>0.19462486002239601</v>
      </c>
      <c r="J35" s="3">
        <v>9.7675290588676397E-2</v>
      </c>
      <c r="K35" s="3">
        <v>0.73327412670219105</v>
      </c>
      <c r="L35" s="3">
        <v>0.74126394052044597</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63</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173</v>
      </c>
    </row>
    <row r="2" spans="1:11" ht="15" x14ac:dyDescent="0.25">
      <c r="A2" s="12" t="s">
        <v>168</v>
      </c>
    </row>
    <row r="3" spans="1:11" ht="15" x14ac:dyDescent="0.25">
      <c r="A3" s="12" t="s">
        <v>42</v>
      </c>
    </row>
    <row r="4" spans="1:11" ht="15" x14ac:dyDescent="0.25">
      <c r="A4" s="12" t="s">
        <v>55</v>
      </c>
    </row>
    <row r="5" spans="1:11" x14ac:dyDescent="0.25">
      <c r="A5" s="17" t="str">
        <f>HYPERLINK("#'Table of contents'!A57",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64</v>
      </c>
      <c r="B8" s="1">
        <v>2167</v>
      </c>
      <c r="C8" s="1">
        <v>1978</v>
      </c>
      <c r="D8" s="1">
        <v>2113</v>
      </c>
      <c r="E8" s="1">
        <v>2118</v>
      </c>
      <c r="F8" s="1">
        <v>2268</v>
      </c>
      <c r="G8" s="1">
        <v>2264</v>
      </c>
      <c r="H8" s="1">
        <v>2363</v>
      </c>
      <c r="I8" s="1">
        <v>2835</v>
      </c>
      <c r="J8" s="1">
        <v>3346</v>
      </c>
      <c r="K8" s="1">
        <v>3615</v>
      </c>
    </row>
    <row r="9" spans="1:11" x14ac:dyDescent="0.25">
      <c r="A9" s="16" t="s">
        <v>65</v>
      </c>
      <c r="B9" s="1">
        <v>128</v>
      </c>
      <c r="C9" s="1">
        <v>121</v>
      </c>
      <c r="D9" s="1">
        <v>120</v>
      </c>
      <c r="E9" s="1">
        <v>123</v>
      </c>
      <c r="F9" s="1">
        <v>145</v>
      </c>
      <c r="G9" s="1">
        <v>161</v>
      </c>
      <c r="H9" s="1">
        <v>157</v>
      </c>
      <c r="I9" s="1">
        <v>211</v>
      </c>
      <c r="J9" s="1">
        <v>234</v>
      </c>
      <c r="K9" s="1">
        <v>240</v>
      </c>
    </row>
    <row r="10" spans="1:11" x14ac:dyDescent="0.25">
      <c r="A10" s="16" t="s">
        <v>66</v>
      </c>
      <c r="B10" s="1">
        <v>1114</v>
      </c>
      <c r="C10" s="1">
        <v>960</v>
      </c>
      <c r="D10" s="1">
        <v>822</v>
      </c>
      <c r="E10" s="1">
        <v>739</v>
      </c>
      <c r="F10" s="1">
        <v>718</v>
      </c>
      <c r="G10" s="1">
        <v>732</v>
      </c>
      <c r="H10" s="1">
        <v>806</v>
      </c>
      <c r="I10" s="1">
        <v>1082</v>
      </c>
      <c r="J10" s="1">
        <v>1418</v>
      </c>
      <c r="K10" s="1">
        <v>1642</v>
      </c>
    </row>
    <row r="11" spans="1:11" x14ac:dyDescent="0.25">
      <c r="A11" s="16" t="s">
        <v>67</v>
      </c>
      <c r="B11" s="1">
        <v>2734</v>
      </c>
      <c r="C11" s="1">
        <v>2638</v>
      </c>
      <c r="D11" s="1">
        <v>2804</v>
      </c>
      <c r="E11" s="1">
        <v>2813</v>
      </c>
      <c r="F11" s="1">
        <v>3014</v>
      </c>
      <c r="G11" s="1">
        <v>3055</v>
      </c>
      <c r="H11" s="1">
        <v>3201</v>
      </c>
      <c r="I11" s="1">
        <v>3912</v>
      </c>
      <c r="J11" s="1">
        <v>4502</v>
      </c>
      <c r="K11" s="1">
        <v>4837</v>
      </c>
    </row>
    <row r="12" spans="1:11" x14ac:dyDescent="0.25">
      <c r="A12" s="16" t="s">
        <v>68</v>
      </c>
      <c r="B12" s="1">
        <v>153</v>
      </c>
      <c r="C12" s="1">
        <v>165</v>
      </c>
      <c r="D12" s="1">
        <v>157</v>
      </c>
      <c r="E12" s="1">
        <v>152</v>
      </c>
      <c r="F12" s="1">
        <v>154</v>
      </c>
      <c r="G12" s="1">
        <v>153</v>
      </c>
      <c r="H12" s="1">
        <v>160</v>
      </c>
      <c r="I12" s="1">
        <v>205</v>
      </c>
      <c r="J12" s="1">
        <v>249</v>
      </c>
      <c r="K12" s="1">
        <v>277</v>
      </c>
    </row>
    <row r="13" spans="1:11" x14ac:dyDescent="0.25">
      <c r="A13" s="16" t="s">
        <v>69</v>
      </c>
      <c r="B13" s="1">
        <v>429</v>
      </c>
      <c r="C13" s="1">
        <v>404</v>
      </c>
      <c r="D13" s="1">
        <v>406</v>
      </c>
      <c r="E13" s="1">
        <v>375</v>
      </c>
      <c r="F13" s="1">
        <v>386</v>
      </c>
      <c r="G13" s="1">
        <v>391</v>
      </c>
      <c r="H13" s="1">
        <v>443</v>
      </c>
      <c r="I13" s="1">
        <v>685</v>
      </c>
      <c r="J13" s="1">
        <v>919</v>
      </c>
      <c r="K13" s="1">
        <v>1099</v>
      </c>
    </row>
    <row r="14" spans="1:11" x14ac:dyDescent="0.25">
      <c r="A14" s="10" t="s">
        <v>13</v>
      </c>
      <c r="B14" s="5">
        <v>6725</v>
      </c>
      <c r="C14" s="5">
        <v>6266</v>
      </c>
      <c r="D14" s="5">
        <v>6422</v>
      </c>
      <c r="E14" s="5">
        <v>6320</v>
      </c>
      <c r="F14" s="5">
        <v>6685</v>
      </c>
      <c r="G14" s="5">
        <v>6756</v>
      </c>
      <c r="H14" s="5">
        <v>7130</v>
      </c>
      <c r="I14" s="5">
        <v>8930</v>
      </c>
      <c r="J14" s="5">
        <v>10668</v>
      </c>
      <c r="K14" s="5">
        <v>11710</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64</v>
      </c>
      <c r="B19" s="2">
        <v>0.635670284540921</v>
      </c>
      <c r="C19" s="2">
        <v>0.64661654135338298</v>
      </c>
      <c r="D19" s="2">
        <v>0.69165302782324101</v>
      </c>
      <c r="E19" s="2">
        <v>0.71073825503355703</v>
      </c>
      <c r="F19" s="2">
        <v>0.72436921111466002</v>
      </c>
      <c r="G19" s="2">
        <v>0.71713652201457101</v>
      </c>
      <c r="H19" s="2">
        <v>0.71046301864101002</v>
      </c>
      <c r="I19" s="2">
        <v>0.68677325581395399</v>
      </c>
      <c r="J19" s="2">
        <v>0.669467787114846</v>
      </c>
      <c r="K19" s="2">
        <v>0.65763143532836099</v>
      </c>
    </row>
    <row r="20" spans="1:12" x14ac:dyDescent="0.25">
      <c r="A20" s="8" t="s">
        <v>65</v>
      </c>
      <c r="B20" s="2">
        <v>3.7547667937811703E-2</v>
      </c>
      <c r="C20" s="2">
        <v>3.9555410264792402E-2</v>
      </c>
      <c r="D20" s="2">
        <v>3.9279869067103103E-2</v>
      </c>
      <c r="E20" s="2">
        <v>4.1275167785234899E-2</v>
      </c>
      <c r="F20" s="2">
        <v>4.6311082721175303E-2</v>
      </c>
      <c r="G20" s="2">
        <v>5.0997782705099803E-2</v>
      </c>
      <c r="H20" s="2">
        <v>4.7203848466626598E-2</v>
      </c>
      <c r="I20" s="2">
        <v>5.1114341085271298E-2</v>
      </c>
      <c r="J20" s="2">
        <v>4.6818727490996401E-2</v>
      </c>
      <c r="K20" s="2">
        <v>4.3660178279061303E-2</v>
      </c>
    </row>
    <row r="21" spans="1:12" x14ac:dyDescent="0.25">
      <c r="A21" s="8" t="s">
        <v>66</v>
      </c>
      <c r="B21" s="2">
        <v>0.32678204752126699</v>
      </c>
      <c r="C21" s="2">
        <v>0.31382804838182399</v>
      </c>
      <c r="D21" s="2">
        <v>0.26906710310965598</v>
      </c>
      <c r="E21" s="2">
        <v>0.24798657718120801</v>
      </c>
      <c r="F21" s="2">
        <v>0.229319706164165</v>
      </c>
      <c r="G21" s="2">
        <v>0.23186569528032899</v>
      </c>
      <c r="H21" s="2">
        <v>0.242333132892363</v>
      </c>
      <c r="I21" s="2">
        <v>0.26211240310077499</v>
      </c>
      <c r="J21" s="2">
        <v>0.28371348539415803</v>
      </c>
      <c r="K21" s="2">
        <v>0.29870838639257802</v>
      </c>
    </row>
    <row r="22" spans="1:12" x14ac:dyDescent="0.25">
      <c r="A22" s="8" t="s">
        <v>67</v>
      </c>
      <c r="B22" s="2">
        <v>0.82448733413751496</v>
      </c>
      <c r="C22" s="2">
        <v>0.82257561584034899</v>
      </c>
      <c r="D22" s="2">
        <v>0.83278883278883298</v>
      </c>
      <c r="E22" s="2">
        <v>0.842215568862275</v>
      </c>
      <c r="F22" s="2">
        <v>0.84805852560495198</v>
      </c>
      <c r="G22" s="2">
        <v>0.84884690191719903</v>
      </c>
      <c r="H22" s="2">
        <v>0.84148264984227095</v>
      </c>
      <c r="I22" s="2">
        <v>0.81466055810079097</v>
      </c>
      <c r="J22" s="2">
        <v>0.79400352733686097</v>
      </c>
      <c r="K22" s="2">
        <v>0.77852889103492695</v>
      </c>
    </row>
    <row r="23" spans="1:12" x14ac:dyDescent="0.25">
      <c r="A23" s="8" t="s">
        <v>68</v>
      </c>
      <c r="B23" s="2">
        <v>4.6139927623642898E-2</v>
      </c>
      <c r="C23" s="2">
        <v>5.1449953227315201E-2</v>
      </c>
      <c r="D23" s="2">
        <v>4.66290466290466E-2</v>
      </c>
      <c r="E23" s="2">
        <v>4.5508982035928097E-2</v>
      </c>
      <c r="F23" s="2">
        <v>4.3331457512661799E-2</v>
      </c>
      <c r="G23" s="2">
        <v>4.2511808835787701E-2</v>
      </c>
      <c r="H23" s="2">
        <v>4.2060988433228197E-2</v>
      </c>
      <c r="I23" s="2">
        <v>4.2690545605997499E-2</v>
      </c>
      <c r="J23" s="2">
        <v>4.39153439153439E-2</v>
      </c>
      <c r="K23" s="2">
        <v>4.4583936906486397E-2</v>
      </c>
    </row>
    <row r="24" spans="1:12" x14ac:dyDescent="0.25">
      <c r="A24" s="8" t="s">
        <v>69</v>
      </c>
      <c r="B24" s="2">
        <v>0.12937273823884199</v>
      </c>
      <c r="C24" s="2">
        <v>0.12597443093233601</v>
      </c>
      <c r="D24" s="2">
        <v>0.12058212058212101</v>
      </c>
      <c r="E24" s="2">
        <v>0.112275449101796</v>
      </c>
      <c r="F24" s="2">
        <v>0.108610016882386</v>
      </c>
      <c r="G24" s="2">
        <v>0.108641289247013</v>
      </c>
      <c r="H24" s="2">
        <v>0.116456361724501</v>
      </c>
      <c r="I24" s="2">
        <v>0.14264889629321101</v>
      </c>
      <c r="J24" s="2">
        <v>0.16208112874779501</v>
      </c>
      <c r="K24" s="2">
        <v>0.17688717205858701</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64</v>
      </c>
      <c r="B29" s="2">
        <v>-8.7217351176741995E-2</v>
      </c>
      <c r="C29" s="2">
        <v>6.8250758341759393E-2</v>
      </c>
      <c r="D29" s="2">
        <v>2.3663038334122101E-3</v>
      </c>
      <c r="E29" s="2">
        <v>7.0821529745042494E-2</v>
      </c>
      <c r="F29" s="2">
        <v>-1.7636684303350999E-3</v>
      </c>
      <c r="G29" s="2">
        <v>4.3727915194346302E-2</v>
      </c>
      <c r="H29" s="2">
        <v>0.199746085484554</v>
      </c>
      <c r="I29" s="2">
        <v>0.180246913580247</v>
      </c>
      <c r="J29" s="2">
        <v>8.0394500896592905E-2</v>
      </c>
      <c r="K29" s="3">
        <v>0.59673144876325102</v>
      </c>
      <c r="L29" s="3">
        <v>0.66820489155514495</v>
      </c>
    </row>
    <row r="30" spans="1:12" x14ac:dyDescent="0.25">
      <c r="A30" s="8" t="s">
        <v>65</v>
      </c>
      <c r="B30" s="2">
        <v>-5.46875E-2</v>
      </c>
      <c r="C30" s="2">
        <v>-8.2644628099173608E-3</v>
      </c>
      <c r="D30" s="2">
        <v>2.5000000000000001E-2</v>
      </c>
      <c r="E30" s="2">
        <v>0.17886178861788599</v>
      </c>
      <c r="F30" s="2">
        <v>0.11034482758620701</v>
      </c>
      <c r="G30" s="2">
        <v>-2.4844720496894401E-2</v>
      </c>
      <c r="H30" s="2">
        <v>0.34394904458598702</v>
      </c>
      <c r="I30" s="2">
        <v>0.109004739336493</v>
      </c>
      <c r="J30" s="2">
        <v>2.5641025641025599E-2</v>
      </c>
      <c r="K30" s="3">
        <v>0.49068322981366502</v>
      </c>
      <c r="L30" s="3">
        <v>0.875</v>
      </c>
    </row>
    <row r="31" spans="1:12" x14ac:dyDescent="0.25">
      <c r="A31" s="8" t="s">
        <v>66</v>
      </c>
      <c r="B31" s="2">
        <v>-0.13824057450628399</v>
      </c>
      <c r="C31" s="2">
        <v>-0.14374999999999999</v>
      </c>
      <c r="D31" s="2">
        <v>-0.100973236009732</v>
      </c>
      <c r="E31" s="2">
        <v>-2.8416779431664398E-2</v>
      </c>
      <c r="F31" s="2">
        <v>1.9498607242339799E-2</v>
      </c>
      <c r="G31" s="2">
        <v>0.101092896174863</v>
      </c>
      <c r="H31" s="2">
        <v>0.34243176178660101</v>
      </c>
      <c r="I31" s="2">
        <v>0.31053604436229199</v>
      </c>
      <c r="J31" s="2">
        <v>0.157968970380818</v>
      </c>
      <c r="K31" s="3">
        <v>1.2431693989071</v>
      </c>
      <c r="L31" s="3">
        <v>0.47396768402154399</v>
      </c>
    </row>
    <row r="32" spans="1:12" x14ac:dyDescent="0.25">
      <c r="A32" s="8" t="s">
        <v>67</v>
      </c>
      <c r="B32" s="2">
        <v>-3.5113386978785702E-2</v>
      </c>
      <c r="C32" s="2">
        <v>6.2926459438968907E-2</v>
      </c>
      <c r="D32" s="2">
        <v>3.20970042796006E-3</v>
      </c>
      <c r="E32" s="2">
        <v>7.1453963739779594E-2</v>
      </c>
      <c r="F32" s="2">
        <v>1.36031851360319E-2</v>
      </c>
      <c r="G32" s="2">
        <v>4.77905073649754E-2</v>
      </c>
      <c r="H32" s="2">
        <v>0.22211808809747</v>
      </c>
      <c r="I32" s="2">
        <v>0.15081799591001999</v>
      </c>
      <c r="J32" s="2">
        <v>7.4411372723234101E-2</v>
      </c>
      <c r="K32" s="3">
        <v>0.58330605564648097</v>
      </c>
      <c r="L32" s="3">
        <v>0.76920263350402296</v>
      </c>
    </row>
    <row r="33" spans="1:12" x14ac:dyDescent="0.25">
      <c r="A33" s="8" t="s">
        <v>68</v>
      </c>
      <c r="B33" s="2">
        <v>7.8431372549019607E-2</v>
      </c>
      <c r="C33" s="2">
        <v>-4.8484848484848499E-2</v>
      </c>
      <c r="D33" s="2">
        <v>-3.1847133757961797E-2</v>
      </c>
      <c r="E33" s="2">
        <v>1.3157894736842099E-2</v>
      </c>
      <c r="F33" s="2">
        <v>-6.4935064935064896E-3</v>
      </c>
      <c r="G33" s="2">
        <v>4.5751633986928102E-2</v>
      </c>
      <c r="H33" s="2">
        <v>0.28125</v>
      </c>
      <c r="I33" s="2">
        <v>0.21463414634146299</v>
      </c>
      <c r="J33" s="2">
        <v>0.11244979919678701</v>
      </c>
      <c r="K33" s="3">
        <v>0.81045751633986896</v>
      </c>
      <c r="L33" s="3">
        <v>0.81045751633986896</v>
      </c>
    </row>
    <row r="34" spans="1:12" x14ac:dyDescent="0.25">
      <c r="A34" s="8" t="s">
        <v>69</v>
      </c>
      <c r="B34" s="2">
        <v>-5.82750582750583E-2</v>
      </c>
      <c r="C34" s="2">
        <v>4.9504950495049497E-3</v>
      </c>
      <c r="D34" s="2">
        <v>-7.6354679802955697E-2</v>
      </c>
      <c r="E34" s="2">
        <v>2.9333333333333302E-2</v>
      </c>
      <c r="F34" s="2">
        <v>1.2953367875647701E-2</v>
      </c>
      <c r="G34" s="2">
        <v>0.132992327365729</v>
      </c>
      <c r="H34" s="2">
        <v>0.54627539503386002</v>
      </c>
      <c r="I34" s="2">
        <v>0.34160583941605799</v>
      </c>
      <c r="J34" s="2">
        <v>0.19586507072905299</v>
      </c>
      <c r="K34" s="3">
        <v>1.8107416879795399</v>
      </c>
      <c r="L34" s="3">
        <v>1.56177156177156</v>
      </c>
    </row>
    <row r="35" spans="1:12" x14ac:dyDescent="0.25">
      <c r="A35" s="11" t="s">
        <v>13</v>
      </c>
      <c r="B35" s="3">
        <v>-6.8252788104089204E-2</v>
      </c>
      <c r="C35" s="3">
        <v>2.4896265560166001E-2</v>
      </c>
      <c r="D35" s="3">
        <v>-1.5882902522578599E-2</v>
      </c>
      <c r="E35" s="3">
        <v>5.7753164556962E-2</v>
      </c>
      <c r="F35" s="3">
        <v>1.0620792819745701E-2</v>
      </c>
      <c r="G35" s="3">
        <v>5.5358200118413303E-2</v>
      </c>
      <c r="H35" s="3">
        <v>0.25245441795231399</v>
      </c>
      <c r="I35" s="3">
        <v>0.19462486002239601</v>
      </c>
      <c r="J35" s="3">
        <v>9.7675290588676397E-2</v>
      </c>
      <c r="K35" s="3">
        <v>0.73327412670219105</v>
      </c>
      <c r="L35" s="3">
        <v>0.74126394052044597</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71</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174</v>
      </c>
    </row>
    <row r="2" spans="1:11" ht="15" x14ac:dyDescent="0.25">
      <c r="A2" s="12" t="s">
        <v>168</v>
      </c>
    </row>
    <row r="3" spans="1:11" ht="15" x14ac:dyDescent="0.25">
      <c r="A3" s="12" t="s">
        <v>55</v>
      </c>
    </row>
    <row r="4" spans="1:11" ht="15" x14ac:dyDescent="0.25">
      <c r="A4" s="12" t="s">
        <v>27</v>
      </c>
    </row>
    <row r="5" spans="1:11" x14ac:dyDescent="0.25">
      <c r="A5" s="17" t="str">
        <f>HYPERLINK("#'Table of contents'!A58",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72</v>
      </c>
      <c r="B8" s="1">
        <v>876</v>
      </c>
      <c r="C8" s="1">
        <v>883</v>
      </c>
      <c r="D8" s="1">
        <v>895</v>
      </c>
      <c r="E8" s="1">
        <v>854</v>
      </c>
      <c r="F8" s="1">
        <v>782</v>
      </c>
      <c r="G8" s="1">
        <v>686</v>
      </c>
      <c r="H8" s="1">
        <v>604</v>
      </c>
      <c r="I8" s="1">
        <v>1455</v>
      </c>
      <c r="J8" s="1">
        <v>2140</v>
      </c>
      <c r="K8" s="1">
        <v>2369</v>
      </c>
    </row>
    <row r="9" spans="1:11" x14ac:dyDescent="0.25">
      <c r="A9" s="16" t="s">
        <v>73</v>
      </c>
      <c r="B9" s="1">
        <v>3924</v>
      </c>
      <c r="C9" s="1">
        <v>3641</v>
      </c>
      <c r="D9" s="1">
        <v>3907</v>
      </c>
      <c r="E9" s="1">
        <v>3962</v>
      </c>
      <c r="F9" s="1">
        <v>4371</v>
      </c>
      <c r="G9" s="1">
        <v>4473</v>
      </c>
      <c r="H9" s="1">
        <v>4789</v>
      </c>
      <c r="I9" s="1">
        <v>5090</v>
      </c>
      <c r="J9" s="1">
        <v>5482</v>
      </c>
      <c r="K9" s="1">
        <v>5830</v>
      </c>
    </row>
    <row r="10" spans="1:11" x14ac:dyDescent="0.25">
      <c r="A10" s="16" t="s">
        <v>74</v>
      </c>
      <c r="B10" s="1">
        <v>101</v>
      </c>
      <c r="C10" s="1">
        <v>92</v>
      </c>
      <c r="D10" s="1">
        <v>115</v>
      </c>
      <c r="E10" s="1">
        <v>115</v>
      </c>
      <c r="F10" s="1">
        <v>129</v>
      </c>
      <c r="G10" s="1">
        <v>160</v>
      </c>
      <c r="H10" s="1">
        <v>171</v>
      </c>
      <c r="I10" s="1">
        <v>202</v>
      </c>
      <c r="J10" s="1">
        <v>226</v>
      </c>
      <c r="K10" s="1">
        <v>253</v>
      </c>
    </row>
    <row r="11" spans="1:11" x14ac:dyDescent="0.25">
      <c r="A11" s="16" t="s">
        <v>75</v>
      </c>
      <c r="B11" s="1">
        <v>30</v>
      </c>
      <c r="C11" s="1">
        <v>37</v>
      </c>
      <c r="D11" s="1">
        <v>26</v>
      </c>
      <c r="E11" s="1">
        <v>20</v>
      </c>
      <c r="F11" s="1">
        <v>23</v>
      </c>
      <c r="G11" s="1">
        <v>20</v>
      </c>
      <c r="H11" s="1">
        <v>23</v>
      </c>
      <c r="I11" s="1">
        <v>82</v>
      </c>
      <c r="J11" s="1">
        <v>109</v>
      </c>
      <c r="K11" s="1">
        <v>103</v>
      </c>
    </row>
    <row r="12" spans="1:11" x14ac:dyDescent="0.25">
      <c r="A12" s="16" t="s">
        <v>76</v>
      </c>
      <c r="B12" s="1">
        <v>221</v>
      </c>
      <c r="C12" s="1">
        <v>221</v>
      </c>
      <c r="D12" s="1">
        <v>218</v>
      </c>
      <c r="E12" s="1">
        <v>214</v>
      </c>
      <c r="F12" s="1">
        <v>241</v>
      </c>
      <c r="G12" s="1">
        <v>261</v>
      </c>
      <c r="H12" s="1">
        <v>264</v>
      </c>
      <c r="I12" s="1">
        <v>302</v>
      </c>
      <c r="J12" s="1">
        <v>332</v>
      </c>
      <c r="K12" s="1">
        <v>372</v>
      </c>
    </row>
    <row r="13" spans="1:11" x14ac:dyDescent="0.25">
      <c r="A13" s="16" t="s">
        <v>77</v>
      </c>
      <c r="B13" s="1">
        <v>30</v>
      </c>
      <c r="C13" s="1">
        <v>28</v>
      </c>
      <c r="D13" s="1">
        <v>33</v>
      </c>
      <c r="E13" s="1">
        <v>41</v>
      </c>
      <c r="F13" s="1">
        <v>35</v>
      </c>
      <c r="G13" s="1">
        <v>33</v>
      </c>
      <c r="H13" s="1">
        <v>30</v>
      </c>
      <c r="I13" s="1">
        <v>32</v>
      </c>
      <c r="J13" s="1">
        <v>42</v>
      </c>
      <c r="K13" s="1">
        <v>42</v>
      </c>
    </row>
    <row r="14" spans="1:11" x14ac:dyDescent="0.25">
      <c r="A14" s="16" t="s">
        <v>78</v>
      </c>
      <c r="B14" s="1">
        <v>9</v>
      </c>
      <c r="C14" s="1">
        <v>11</v>
      </c>
      <c r="D14" s="1">
        <v>21</v>
      </c>
      <c r="E14" s="1">
        <v>24</v>
      </c>
      <c r="F14" s="1">
        <v>26</v>
      </c>
      <c r="G14" s="1">
        <v>22</v>
      </c>
      <c r="H14" s="1">
        <v>37</v>
      </c>
      <c r="I14" s="1">
        <v>221</v>
      </c>
      <c r="J14" s="1">
        <v>364</v>
      </c>
      <c r="K14" s="1">
        <v>380</v>
      </c>
    </row>
    <row r="15" spans="1:11" x14ac:dyDescent="0.25">
      <c r="A15" s="16" t="s">
        <v>79</v>
      </c>
      <c r="B15" s="1">
        <v>1229</v>
      </c>
      <c r="C15" s="1">
        <v>1030</v>
      </c>
      <c r="D15" s="1">
        <v>890</v>
      </c>
      <c r="E15" s="1">
        <v>775</v>
      </c>
      <c r="F15" s="1">
        <v>767</v>
      </c>
      <c r="G15" s="1">
        <v>782</v>
      </c>
      <c r="H15" s="1">
        <v>882</v>
      </c>
      <c r="I15" s="1">
        <v>1197</v>
      </c>
      <c r="J15" s="1">
        <v>1574</v>
      </c>
      <c r="K15" s="1">
        <v>1934</v>
      </c>
    </row>
    <row r="16" spans="1:11" x14ac:dyDescent="0.25">
      <c r="A16" s="16" t="s">
        <v>80</v>
      </c>
      <c r="B16" s="1">
        <v>305</v>
      </c>
      <c r="C16" s="1">
        <v>323</v>
      </c>
      <c r="D16" s="1">
        <v>317</v>
      </c>
      <c r="E16" s="1">
        <v>315</v>
      </c>
      <c r="F16" s="1">
        <v>311</v>
      </c>
      <c r="G16" s="1">
        <v>319</v>
      </c>
      <c r="H16" s="1">
        <v>330</v>
      </c>
      <c r="I16" s="1">
        <v>349</v>
      </c>
      <c r="J16" s="1">
        <v>399</v>
      </c>
      <c r="K16" s="1">
        <v>427</v>
      </c>
    </row>
    <row r="17" spans="1:11" x14ac:dyDescent="0.25">
      <c r="A17" s="10" t="s">
        <v>13</v>
      </c>
      <c r="B17" s="5">
        <v>6725</v>
      </c>
      <c r="C17" s="5">
        <v>6266</v>
      </c>
      <c r="D17" s="5">
        <v>6422</v>
      </c>
      <c r="E17" s="5">
        <v>6320</v>
      </c>
      <c r="F17" s="5">
        <v>6685</v>
      </c>
      <c r="G17" s="5">
        <v>6756</v>
      </c>
      <c r="H17" s="5">
        <v>7130</v>
      </c>
      <c r="I17" s="5">
        <v>8930</v>
      </c>
      <c r="J17" s="5">
        <v>10668</v>
      </c>
      <c r="K17" s="5">
        <v>11710</v>
      </c>
    </row>
    <row r="18" spans="1:11" x14ac:dyDescent="0.25">
      <c r="A18" s="15"/>
    </row>
    <row r="19" spans="1:11" x14ac:dyDescent="0.25">
      <c r="A19" s="15"/>
    </row>
    <row r="20" spans="1:11" x14ac:dyDescent="0.25">
      <c r="A20" s="15"/>
      <c r="B20" s="21" t="s">
        <v>29</v>
      </c>
      <c r="C20" s="22"/>
      <c r="D20" s="22"/>
      <c r="E20" s="22"/>
      <c r="F20" s="22"/>
      <c r="G20" s="22"/>
      <c r="H20" s="22"/>
      <c r="I20" s="22"/>
      <c r="J20" s="22"/>
      <c r="K20" s="22"/>
    </row>
    <row r="21" spans="1:11" x14ac:dyDescent="0.25">
      <c r="A21" s="9" t="s">
        <v>33</v>
      </c>
      <c r="B21" s="4" t="s">
        <v>0</v>
      </c>
      <c r="C21" s="4" t="s">
        <v>1</v>
      </c>
      <c r="D21" s="4" t="s">
        <v>2</v>
      </c>
      <c r="E21" s="4" t="s">
        <v>3</v>
      </c>
      <c r="F21" s="4" t="s">
        <v>4</v>
      </c>
      <c r="G21" s="4" t="s">
        <v>5</v>
      </c>
      <c r="H21" s="4" t="s">
        <v>6</v>
      </c>
      <c r="I21" s="4" t="s">
        <v>7</v>
      </c>
      <c r="J21" s="4" t="s">
        <v>8</v>
      </c>
      <c r="K21" s="4" t="s">
        <v>9</v>
      </c>
    </row>
    <row r="22" spans="1:11" x14ac:dyDescent="0.25">
      <c r="A22" s="8" t="s">
        <v>72</v>
      </c>
      <c r="B22" s="2">
        <v>0.17873903285043899</v>
      </c>
      <c r="C22" s="2">
        <v>0.19129116117851</v>
      </c>
      <c r="D22" s="2">
        <v>0.18202155786048399</v>
      </c>
      <c r="E22" s="2">
        <v>0.173190022307848</v>
      </c>
      <c r="F22" s="2">
        <v>0.148049981067777</v>
      </c>
      <c r="G22" s="2">
        <v>0.128971611205114</v>
      </c>
      <c r="H22" s="2">
        <v>0.108554996405464</v>
      </c>
      <c r="I22" s="2">
        <v>0.21565140062249899</v>
      </c>
      <c r="J22" s="2">
        <v>0.27268093781855302</v>
      </c>
      <c r="K22" s="2">
        <v>0.28028868906767601</v>
      </c>
    </row>
    <row r="23" spans="1:11" x14ac:dyDescent="0.25">
      <c r="A23" s="8" t="s">
        <v>73</v>
      </c>
      <c r="B23" s="2">
        <v>0.80065292797388299</v>
      </c>
      <c r="C23" s="2">
        <v>0.78877816291161196</v>
      </c>
      <c r="D23" s="2">
        <v>0.79459019727476099</v>
      </c>
      <c r="E23" s="2">
        <v>0.80348813628067295</v>
      </c>
      <c r="F23" s="2">
        <v>0.82752745172283204</v>
      </c>
      <c r="G23" s="2">
        <v>0.84094754653130299</v>
      </c>
      <c r="H23" s="2">
        <v>0.86071171818835401</v>
      </c>
      <c r="I23" s="2">
        <v>0.75440936712613005</v>
      </c>
      <c r="J23" s="2">
        <v>0.69852191641182504</v>
      </c>
      <c r="K23" s="2">
        <v>0.68977756743965901</v>
      </c>
    </row>
    <row r="24" spans="1:11" x14ac:dyDescent="0.25">
      <c r="A24" s="8" t="s">
        <v>74</v>
      </c>
      <c r="B24" s="2">
        <v>2.0608039175678401E-2</v>
      </c>
      <c r="C24" s="2">
        <v>1.9930675909878699E-2</v>
      </c>
      <c r="D24" s="2">
        <v>2.3388244864754899E-2</v>
      </c>
      <c r="E24" s="2">
        <v>2.3321841411478399E-2</v>
      </c>
      <c r="F24" s="2">
        <v>2.44225672093904E-2</v>
      </c>
      <c r="G24" s="2">
        <v>3.0080842263583402E-2</v>
      </c>
      <c r="H24" s="2">
        <v>3.0733285406182601E-2</v>
      </c>
      <c r="I24" s="2">
        <v>2.9939232251371E-2</v>
      </c>
      <c r="J24" s="2">
        <v>2.8797145769622799E-2</v>
      </c>
      <c r="K24" s="2">
        <v>2.9933743492664502E-2</v>
      </c>
    </row>
    <row r="25" spans="1:11" x14ac:dyDescent="0.25">
      <c r="A25" s="8" t="s">
        <v>75</v>
      </c>
      <c r="B25" s="2">
        <v>0.106761565836299</v>
      </c>
      <c r="C25" s="2">
        <v>0.12937062937062899</v>
      </c>
      <c r="D25" s="2">
        <v>9.3862815884476494E-2</v>
      </c>
      <c r="E25" s="2">
        <v>7.2727272727272696E-2</v>
      </c>
      <c r="F25" s="2">
        <v>7.69230769230769E-2</v>
      </c>
      <c r="G25" s="2">
        <v>6.3694267515923594E-2</v>
      </c>
      <c r="H25" s="2">
        <v>7.2555205047318605E-2</v>
      </c>
      <c r="I25" s="2">
        <v>0.197115384615385</v>
      </c>
      <c r="J25" s="2">
        <v>0.22567287784679099</v>
      </c>
      <c r="K25" s="2">
        <v>0.199226305609284</v>
      </c>
    </row>
    <row r="26" spans="1:11" x14ac:dyDescent="0.25">
      <c r="A26" s="8" t="s">
        <v>76</v>
      </c>
      <c r="B26" s="2">
        <v>0.78647686832740205</v>
      </c>
      <c r="C26" s="2">
        <v>0.77272727272727304</v>
      </c>
      <c r="D26" s="2">
        <v>0.787003610108303</v>
      </c>
      <c r="E26" s="2">
        <v>0.77818181818181797</v>
      </c>
      <c r="F26" s="2">
        <v>0.80602006688963201</v>
      </c>
      <c r="G26" s="2">
        <v>0.83121019108280303</v>
      </c>
      <c r="H26" s="2">
        <v>0.83280757097791802</v>
      </c>
      <c r="I26" s="2">
        <v>0.72596153846153799</v>
      </c>
      <c r="J26" s="2">
        <v>0.68737060041407905</v>
      </c>
      <c r="K26" s="2">
        <v>0.719535783365571</v>
      </c>
    </row>
    <row r="27" spans="1:11" x14ac:dyDescent="0.25">
      <c r="A27" s="8" t="s">
        <v>77</v>
      </c>
      <c r="B27" s="2">
        <v>0.106761565836299</v>
      </c>
      <c r="C27" s="2">
        <v>9.7902097902097904E-2</v>
      </c>
      <c r="D27" s="2">
        <v>0.11913357400721999</v>
      </c>
      <c r="E27" s="2">
        <v>0.149090909090909</v>
      </c>
      <c r="F27" s="2">
        <v>0.117056856187291</v>
      </c>
      <c r="G27" s="2">
        <v>0.105095541401274</v>
      </c>
      <c r="H27" s="2">
        <v>9.4637223974763401E-2</v>
      </c>
      <c r="I27" s="2">
        <v>7.69230769230769E-2</v>
      </c>
      <c r="J27" s="2">
        <v>8.6956521739130405E-2</v>
      </c>
      <c r="K27" s="2">
        <v>8.1237911025145104E-2</v>
      </c>
    </row>
    <row r="28" spans="1:11" x14ac:dyDescent="0.25">
      <c r="A28" s="8" t="s">
        <v>78</v>
      </c>
      <c r="B28" s="2">
        <v>5.8327932598833399E-3</v>
      </c>
      <c r="C28" s="2">
        <v>8.0645161290322596E-3</v>
      </c>
      <c r="D28" s="2">
        <v>1.71009771986971E-2</v>
      </c>
      <c r="E28" s="2">
        <v>2.1543985637342899E-2</v>
      </c>
      <c r="F28" s="2">
        <v>2.3550724637681202E-2</v>
      </c>
      <c r="G28" s="2">
        <v>1.9590382902938599E-2</v>
      </c>
      <c r="H28" s="2">
        <v>2.9623698959167302E-2</v>
      </c>
      <c r="I28" s="2">
        <v>0.12507074136955301</v>
      </c>
      <c r="J28" s="2">
        <v>0.155755241762944</v>
      </c>
      <c r="K28" s="2">
        <v>0.13863553447646801</v>
      </c>
    </row>
    <row r="29" spans="1:11" x14ac:dyDescent="0.25">
      <c r="A29" s="8" t="s">
        <v>79</v>
      </c>
      <c r="B29" s="2">
        <v>0.79650032404407001</v>
      </c>
      <c r="C29" s="2">
        <v>0.75513196480938405</v>
      </c>
      <c r="D29" s="2">
        <v>0.724755700325733</v>
      </c>
      <c r="E29" s="2">
        <v>0.69569120287253094</v>
      </c>
      <c r="F29" s="2">
        <v>0.69474637681159401</v>
      </c>
      <c r="G29" s="2">
        <v>0.69634906500445204</v>
      </c>
      <c r="H29" s="2">
        <v>0.70616493194555596</v>
      </c>
      <c r="I29" s="2">
        <v>0.67741935483870996</v>
      </c>
      <c r="J29" s="2">
        <v>0.67351305091998304</v>
      </c>
      <c r="K29" s="2">
        <v>0.70558190441444701</v>
      </c>
    </row>
    <row r="30" spans="1:11" x14ac:dyDescent="0.25">
      <c r="A30" s="8" t="s">
        <v>80</v>
      </c>
      <c r="B30" s="2">
        <v>0.19766688269604701</v>
      </c>
      <c r="C30" s="2">
        <v>0.23680351906158401</v>
      </c>
      <c r="D30" s="2">
        <v>0.25814332247556998</v>
      </c>
      <c r="E30" s="2">
        <v>0.282764811490126</v>
      </c>
      <c r="F30" s="2">
        <v>0.281702898550725</v>
      </c>
      <c r="G30" s="2">
        <v>0.284060552092609</v>
      </c>
      <c r="H30" s="2">
        <v>0.26421136909527598</v>
      </c>
      <c r="I30" s="2">
        <v>0.197509903791737</v>
      </c>
      <c r="J30" s="2">
        <v>0.17073170731707299</v>
      </c>
      <c r="K30" s="2">
        <v>0.15578256110908401</v>
      </c>
    </row>
    <row r="31" spans="1:11" x14ac:dyDescent="0.25">
      <c r="A31" s="15"/>
    </row>
    <row r="32" spans="1:11" x14ac:dyDescent="0.25">
      <c r="A32" s="15"/>
    </row>
    <row r="33" spans="1:12" x14ac:dyDescent="0.25">
      <c r="A33" s="15"/>
      <c r="B33" s="21" t="s">
        <v>30</v>
      </c>
      <c r="C33" s="21"/>
      <c r="D33" s="21"/>
      <c r="E33" s="21"/>
      <c r="F33" s="21"/>
      <c r="G33" s="21"/>
      <c r="H33" s="21"/>
      <c r="I33" s="21"/>
      <c r="J33" s="21"/>
      <c r="K33" s="6" t="s">
        <v>31</v>
      </c>
      <c r="L33" s="6" t="s">
        <v>32</v>
      </c>
    </row>
    <row r="34" spans="1:12" x14ac:dyDescent="0.25">
      <c r="A34" s="9" t="s">
        <v>33</v>
      </c>
      <c r="B34" s="4" t="s">
        <v>14</v>
      </c>
      <c r="C34" s="4" t="s">
        <v>15</v>
      </c>
      <c r="D34" s="4" t="s">
        <v>16</v>
      </c>
      <c r="E34" s="4" t="s">
        <v>17</v>
      </c>
      <c r="F34" s="4" t="s">
        <v>18</v>
      </c>
      <c r="G34" s="4" t="s">
        <v>19</v>
      </c>
      <c r="H34" s="4" t="s">
        <v>20</v>
      </c>
      <c r="I34" s="4" t="s">
        <v>21</v>
      </c>
      <c r="J34" s="4" t="s">
        <v>22</v>
      </c>
      <c r="K34" s="4" t="s">
        <v>23</v>
      </c>
      <c r="L34" s="4" t="s">
        <v>24</v>
      </c>
    </row>
    <row r="35" spans="1:12" x14ac:dyDescent="0.25">
      <c r="A35" s="8" t="s">
        <v>72</v>
      </c>
      <c r="B35" s="2">
        <v>7.9908675799086806E-3</v>
      </c>
      <c r="C35" s="2">
        <v>1.35900339750849E-2</v>
      </c>
      <c r="D35" s="2">
        <v>-4.5810055865921802E-2</v>
      </c>
      <c r="E35" s="2">
        <v>-8.4309133489461396E-2</v>
      </c>
      <c r="F35" s="2">
        <v>-0.12276214833759599</v>
      </c>
      <c r="G35" s="2">
        <v>-0.119533527696793</v>
      </c>
      <c r="H35" s="2">
        <v>1.40894039735099</v>
      </c>
      <c r="I35" s="2">
        <v>0.47079037800687301</v>
      </c>
      <c r="J35" s="2">
        <v>0.107009345794393</v>
      </c>
      <c r="K35" s="3">
        <v>2.4533527696793</v>
      </c>
      <c r="L35" s="3">
        <v>1.70433789954338</v>
      </c>
    </row>
    <row r="36" spans="1:12" x14ac:dyDescent="0.25">
      <c r="A36" s="8" t="s">
        <v>73</v>
      </c>
      <c r="B36" s="2">
        <v>-7.2120285423037694E-2</v>
      </c>
      <c r="C36" s="2">
        <v>7.3056852513045903E-2</v>
      </c>
      <c r="D36" s="2">
        <v>1.40772971589455E-2</v>
      </c>
      <c r="E36" s="2">
        <v>0.103230691569914</v>
      </c>
      <c r="F36" s="2">
        <v>2.3335621139327401E-2</v>
      </c>
      <c r="G36" s="2">
        <v>7.0646098815112898E-2</v>
      </c>
      <c r="H36" s="2">
        <v>6.2852370014616799E-2</v>
      </c>
      <c r="I36" s="2">
        <v>7.7013752455795698E-2</v>
      </c>
      <c r="J36" s="2">
        <v>6.3480481576067102E-2</v>
      </c>
      <c r="K36" s="3">
        <v>0.303375810418064</v>
      </c>
      <c r="L36" s="3">
        <v>0.485728848114169</v>
      </c>
    </row>
    <row r="37" spans="1:12" x14ac:dyDescent="0.25">
      <c r="A37" s="8" t="s">
        <v>74</v>
      </c>
      <c r="B37" s="2">
        <v>-8.9108910891089105E-2</v>
      </c>
      <c r="C37" s="2">
        <v>0.25</v>
      </c>
      <c r="D37" s="2">
        <v>0</v>
      </c>
      <c r="E37" s="2">
        <v>0.121739130434783</v>
      </c>
      <c r="F37" s="2">
        <v>0.24031007751937999</v>
      </c>
      <c r="G37" s="2">
        <v>6.8750000000000006E-2</v>
      </c>
      <c r="H37" s="2">
        <v>0.181286549707602</v>
      </c>
      <c r="I37" s="2">
        <v>0.118811881188119</v>
      </c>
      <c r="J37" s="2">
        <v>0.119469026548673</v>
      </c>
      <c r="K37" s="3">
        <v>0.58125000000000004</v>
      </c>
      <c r="L37" s="3">
        <v>1.5049504950495001</v>
      </c>
    </row>
    <row r="38" spans="1:12" x14ac:dyDescent="0.25">
      <c r="A38" s="8" t="s">
        <v>75</v>
      </c>
      <c r="B38" s="2">
        <v>0.233333333333333</v>
      </c>
      <c r="C38" s="2">
        <v>-0.29729729729729698</v>
      </c>
      <c r="D38" s="2">
        <v>-0.230769230769231</v>
      </c>
      <c r="E38" s="2">
        <v>0.15</v>
      </c>
      <c r="F38" s="2">
        <v>-0.13043478260869601</v>
      </c>
      <c r="G38" s="2">
        <v>0.15</v>
      </c>
      <c r="H38" s="2">
        <v>2.5652173913043499</v>
      </c>
      <c r="I38" s="2">
        <v>0.32926829268292701</v>
      </c>
      <c r="J38" s="2">
        <v>-5.5045871559633003E-2</v>
      </c>
      <c r="K38" s="3">
        <v>4.1500000000000004</v>
      </c>
      <c r="L38" s="3">
        <v>2.43333333333333</v>
      </c>
    </row>
    <row r="39" spans="1:12" x14ac:dyDescent="0.25">
      <c r="A39" s="8" t="s">
        <v>76</v>
      </c>
      <c r="B39" s="2">
        <v>0</v>
      </c>
      <c r="C39" s="2">
        <v>-1.35746606334842E-2</v>
      </c>
      <c r="D39" s="2">
        <v>-1.8348623853211E-2</v>
      </c>
      <c r="E39" s="2">
        <v>0.12616822429906499</v>
      </c>
      <c r="F39" s="2">
        <v>8.29875518672199E-2</v>
      </c>
      <c r="G39" s="2">
        <v>1.1494252873563199E-2</v>
      </c>
      <c r="H39" s="2">
        <v>0.14393939393939401</v>
      </c>
      <c r="I39" s="2">
        <v>9.9337748344370896E-2</v>
      </c>
      <c r="J39" s="2">
        <v>0.120481927710843</v>
      </c>
      <c r="K39" s="3">
        <v>0.42528735632183901</v>
      </c>
      <c r="L39" s="3">
        <v>0.68325791855203599</v>
      </c>
    </row>
    <row r="40" spans="1:12" x14ac:dyDescent="0.25">
      <c r="A40" s="8" t="s">
        <v>77</v>
      </c>
      <c r="B40" s="2">
        <v>-6.6666666666666693E-2</v>
      </c>
      <c r="C40" s="2">
        <v>0.17857142857142899</v>
      </c>
      <c r="D40" s="2">
        <v>0.24242424242424199</v>
      </c>
      <c r="E40" s="2">
        <v>-0.146341463414634</v>
      </c>
      <c r="F40" s="2">
        <v>-5.7142857142857099E-2</v>
      </c>
      <c r="G40" s="2">
        <v>-9.0909090909090898E-2</v>
      </c>
      <c r="H40" s="2">
        <v>6.6666666666666693E-2</v>
      </c>
      <c r="I40" s="2">
        <v>0.3125</v>
      </c>
      <c r="J40" s="2">
        <v>0</v>
      </c>
      <c r="K40" s="3">
        <v>0.27272727272727298</v>
      </c>
      <c r="L40" s="3">
        <v>0.4</v>
      </c>
    </row>
    <row r="41" spans="1:12" x14ac:dyDescent="0.25">
      <c r="A41" s="8" t="s">
        <v>78</v>
      </c>
      <c r="B41" s="2">
        <v>0.22222222222222199</v>
      </c>
      <c r="C41" s="2">
        <v>0.90909090909090895</v>
      </c>
      <c r="D41" s="2">
        <v>0.14285714285714299</v>
      </c>
      <c r="E41" s="2">
        <v>8.3333333333333301E-2</v>
      </c>
      <c r="F41" s="2">
        <v>-0.15384615384615399</v>
      </c>
      <c r="G41" s="2">
        <v>0.68181818181818199</v>
      </c>
      <c r="H41" s="2">
        <v>4.9729729729729701</v>
      </c>
      <c r="I41" s="2">
        <v>0.64705882352941202</v>
      </c>
      <c r="J41" s="2">
        <v>4.3956043956044001E-2</v>
      </c>
      <c r="K41" s="3">
        <v>16.272727272727298</v>
      </c>
      <c r="L41" s="3">
        <v>41.2222222222222</v>
      </c>
    </row>
    <row r="42" spans="1:12" x14ac:dyDescent="0.25">
      <c r="A42" s="8" t="s">
        <v>79</v>
      </c>
      <c r="B42" s="2">
        <v>-0.161920260374288</v>
      </c>
      <c r="C42" s="2">
        <v>-0.13592233009708701</v>
      </c>
      <c r="D42" s="2">
        <v>-0.12921348314606701</v>
      </c>
      <c r="E42" s="2">
        <v>-1.0322580645161301E-2</v>
      </c>
      <c r="F42" s="2">
        <v>1.95567144719687E-2</v>
      </c>
      <c r="G42" s="2">
        <v>0.127877237851662</v>
      </c>
      <c r="H42" s="2">
        <v>0.35714285714285698</v>
      </c>
      <c r="I42" s="2">
        <v>0.31495405179615699</v>
      </c>
      <c r="J42" s="2">
        <v>0.22871664548919901</v>
      </c>
      <c r="K42" s="3">
        <v>1.47314578005115</v>
      </c>
      <c r="L42" s="3">
        <v>0.57363710333604601</v>
      </c>
    </row>
    <row r="43" spans="1:12" x14ac:dyDescent="0.25">
      <c r="A43" s="8" t="s">
        <v>80</v>
      </c>
      <c r="B43" s="2">
        <v>5.9016393442623001E-2</v>
      </c>
      <c r="C43" s="2">
        <v>-1.8575851393188899E-2</v>
      </c>
      <c r="D43" s="2">
        <v>-6.3091482649842304E-3</v>
      </c>
      <c r="E43" s="2">
        <v>-1.26984126984127E-2</v>
      </c>
      <c r="F43" s="2">
        <v>2.57234726688103E-2</v>
      </c>
      <c r="G43" s="2">
        <v>3.4482758620689703E-2</v>
      </c>
      <c r="H43" s="2">
        <v>5.75757575757576E-2</v>
      </c>
      <c r="I43" s="2">
        <v>0.14326647564469899</v>
      </c>
      <c r="J43" s="2">
        <v>7.0175438596491196E-2</v>
      </c>
      <c r="K43" s="3">
        <v>0.33855799373040801</v>
      </c>
      <c r="L43" s="3">
        <v>0.4</v>
      </c>
    </row>
    <row r="44" spans="1:12" x14ac:dyDescent="0.25">
      <c r="A44" s="11" t="s">
        <v>13</v>
      </c>
      <c r="B44" s="3">
        <v>-6.8252788104089204E-2</v>
      </c>
      <c r="C44" s="3">
        <v>2.4896265560166001E-2</v>
      </c>
      <c r="D44" s="3">
        <v>-1.5882902522578599E-2</v>
      </c>
      <c r="E44" s="3">
        <v>5.7753164556962E-2</v>
      </c>
      <c r="F44" s="3">
        <v>1.0620792819745701E-2</v>
      </c>
      <c r="G44" s="3">
        <v>5.5358200118413303E-2</v>
      </c>
      <c r="H44" s="3">
        <v>0.25245441795231399</v>
      </c>
      <c r="I44" s="3">
        <v>0.19462486002239601</v>
      </c>
      <c r="J44" s="3">
        <v>9.7675290588676397E-2</v>
      </c>
      <c r="K44" s="3">
        <v>0.73327412670219105</v>
      </c>
      <c r="L44" s="3">
        <v>0.74126394052044597</v>
      </c>
    </row>
    <row r="45" spans="1:12" x14ac:dyDescent="0.25">
      <c r="A45" s="15"/>
    </row>
    <row r="46" spans="1:12" x14ac:dyDescent="0.25">
      <c r="A46" s="13" t="s">
        <v>34</v>
      </c>
    </row>
    <row r="47" spans="1:12" x14ac:dyDescent="0.25">
      <c r="A47" s="14" t="s">
        <v>35</v>
      </c>
    </row>
    <row r="48" spans="1:12" x14ac:dyDescent="0.25">
      <c r="A48" s="14" t="s">
        <v>36</v>
      </c>
    </row>
    <row r="49" spans="1:1" x14ac:dyDescent="0.25">
      <c r="A49" s="14" t="s">
        <v>37</v>
      </c>
    </row>
    <row r="50" spans="1:1" x14ac:dyDescent="0.25">
      <c r="A50" s="14" t="s">
        <v>82</v>
      </c>
    </row>
    <row r="51" spans="1:1" x14ac:dyDescent="0.25">
      <c r="A51" s="14" t="s">
        <v>38</v>
      </c>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0:K20"/>
    <mergeCell ref="B33:J33"/>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175</v>
      </c>
    </row>
    <row r="2" spans="1:11" ht="15" x14ac:dyDescent="0.25">
      <c r="A2" s="12" t="s">
        <v>168</v>
      </c>
    </row>
    <row r="3" spans="1:11" ht="15" x14ac:dyDescent="0.25">
      <c r="A3" s="12" t="s">
        <v>55</v>
      </c>
    </row>
    <row r="4" spans="1:11" ht="15" x14ac:dyDescent="0.25">
      <c r="A4" s="12" t="s">
        <v>50</v>
      </c>
    </row>
    <row r="5" spans="1:11" x14ac:dyDescent="0.25">
      <c r="A5" s="17" t="str">
        <f>HYPERLINK("#'Table of contents'!A59",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83</v>
      </c>
      <c r="B8" s="1">
        <v>1127</v>
      </c>
      <c r="C8" s="1">
        <v>1060</v>
      </c>
      <c r="D8" s="1">
        <v>1115</v>
      </c>
      <c r="E8" s="1">
        <v>1123</v>
      </c>
      <c r="F8" s="1">
        <v>1217</v>
      </c>
      <c r="G8" s="1">
        <v>1240</v>
      </c>
      <c r="H8" s="1">
        <v>1300</v>
      </c>
      <c r="I8" s="1">
        <v>1589</v>
      </c>
      <c r="J8" s="1">
        <v>1849</v>
      </c>
      <c r="K8" s="1">
        <v>2068</v>
      </c>
    </row>
    <row r="9" spans="1:11" x14ac:dyDescent="0.25">
      <c r="A9" s="16" t="s">
        <v>84</v>
      </c>
      <c r="B9" s="1">
        <v>88</v>
      </c>
      <c r="C9" s="1">
        <v>83</v>
      </c>
      <c r="D9" s="1">
        <v>89</v>
      </c>
      <c r="E9" s="1">
        <v>88</v>
      </c>
      <c r="F9" s="1">
        <v>92</v>
      </c>
      <c r="G9" s="1">
        <v>89</v>
      </c>
      <c r="H9" s="1">
        <v>101</v>
      </c>
      <c r="I9" s="1">
        <v>128</v>
      </c>
      <c r="J9" s="1">
        <v>155</v>
      </c>
      <c r="K9" s="1">
        <v>178</v>
      </c>
    </row>
    <row r="10" spans="1:11" x14ac:dyDescent="0.25">
      <c r="A10" s="16" t="s">
        <v>85</v>
      </c>
      <c r="B10" s="1">
        <v>136</v>
      </c>
      <c r="C10" s="1">
        <v>134</v>
      </c>
      <c r="D10" s="1">
        <v>149</v>
      </c>
      <c r="E10" s="1">
        <v>162</v>
      </c>
      <c r="F10" s="1">
        <v>196</v>
      </c>
      <c r="G10" s="1">
        <v>199</v>
      </c>
      <c r="H10" s="1">
        <v>210</v>
      </c>
      <c r="I10" s="1">
        <v>258</v>
      </c>
      <c r="J10" s="1">
        <v>291</v>
      </c>
      <c r="K10" s="1">
        <v>318</v>
      </c>
    </row>
    <row r="11" spans="1:11" x14ac:dyDescent="0.25">
      <c r="A11" s="16" t="s">
        <v>86</v>
      </c>
      <c r="B11" s="1">
        <v>3130</v>
      </c>
      <c r="C11" s="1">
        <v>2955</v>
      </c>
      <c r="D11" s="1">
        <v>3186</v>
      </c>
      <c r="E11" s="1">
        <v>3207</v>
      </c>
      <c r="F11" s="1">
        <v>3410</v>
      </c>
      <c r="G11" s="1">
        <v>3413</v>
      </c>
      <c r="H11" s="1">
        <v>3548</v>
      </c>
      <c r="I11" s="1">
        <v>4282</v>
      </c>
      <c r="J11" s="1">
        <v>4986</v>
      </c>
      <c r="K11" s="1">
        <v>5313</v>
      </c>
    </row>
    <row r="12" spans="1:11" x14ac:dyDescent="0.25">
      <c r="A12" s="16" t="s">
        <v>87</v>
      </c>
      <c r="B12" s="1">
        <v>140</v>
      </c>
      <c r="C12" s="1">
        <v>149</v>
      </c>
      <c r="D12" s="1">
        <v>164</v>
      </c>
      <c r="E12" s="1">
        <v>164</v>
      </c>
      <c r="F12" s="1">
        <v>187</v>
      </c>
      <c r="G12" s="1">
        <v>189</v>
      </c>
      <c r="H12" s="1">
        <v>192</v>
      </c>
      <c r="I12" s="1">
        <v>229</v>
      </c>
      <c r="J12" s="1">
        <v>281</v>
      </c>
      <c r="K12" s="1">
        <v>294</v>
      </c>
    </row>
    <row r="13" spans="1:11" x14ac:dyDescent="0.25">
      <c r="A13" s="16" t="s">
        <v>88</v>
      </c>
      <c r="B13" s="1">
        <v>280</v>
      </c>
      <c r="C13" s="1">
        <v>235</v>
      </c>
      <c r="D13" s="1">
        <v>214</v>
      </c>
      <c r="E13" s="1">
        <v>187</v>
      </c>
      <c r="F13" s="1">
        <v>180</v>
      </c>
      <c r="G13" s="1">
        <v>189</v>
      </c>
      <c r="H13" s="1">
        <v>213</v>
      </c>
      <c r="I13" s="1">
        <v>261</v>
      </c>
      <c r="J13" s="1">
        <v>286</v>
      </c>
      <c r="K13" s="1">
        <v>281</v>
      </c>
    </row>
    <row r="14" spans="1:11" x14ac:dyDescent="0.25">
      <c r="A14" s="16" t="s">
        <v>89</v>
      </c>
      <c r="B14" s="1">
        <v>23</v>
      </c>
      <c r="C14" s="1">
        <v>17</v>
      </c>
      <c r="D14" s="1">
        <v>12</v>
      </c>
      <c r="E14" s="1">
        <v>20</v>
      </c>
      <c r="F14" s="1">
        <v>27</v>
      </c>
      <c r="G14" s="1">
        <v>38</v>
      </c>
      <c r="H14" s="1">
        <v>48</v>
      </c>
      <c r="I14" s="1">
        <v>63</v>
      </c>
      <c r="J14" s="1">
        <v>75</v>
      </c>
      <c r="K14" s="1">
        <v>90</v>
      </c>
    </row>
    <row r="15" spans="1:11" x14ac:dyDescent="0.25">
      <c r="A15" s="16" t="s">
        <v>90</v>
      </c>
      <c r="B15" s="1">
        <v>11</v>
      </c>
      <c r="C15" s="1">
        <v>9</v>
      </c>
      <c r="D15" s="1">
        <v>9</v>
      </c>
      <c r="E15" s="1">
        <v>9</v>
      </c>
      <c r="F15" s="1">
        <v>10</v>
      </c>
      <c r="G15" s="1">
        <v>10</v>
      </c>
      <c r="H15" s="1">
        <v>7</v>
      </c>
      <c r="I15" s="1">
        <v>11</v>
      </c>
      <c r="J15" s="1">
        <v>12</v>
      </c>
      <c r="K15" s="1">
        <v>17</v>
      </c>
    </row>
    <row r="16" spans="1:11" x14ac:dyDescent="0.25">
      <c r="A16" s="16" t="s">
        <v>91</v>
      </c>
      <c r="B16" s="1">
        <v>4</v>
      </c>
      <c r="C16" s="1">
        <v>6</v>
      </c>
      <c r="D16" s="1">
        <v>6</v>
      </c>
      <c r="E16" s="1">
        <v>6</v>
      </c>
      <c r="F16" s="1">
        <v>7</v>
      </c>
      <c r="G16" s="1">
        <v>6</v>
      </c>
      <c r="H16" s="1">
        <v>5</v>
      </c>
      <c r="I16" s="1">
        <v>4</v>
      </c>
      <c r="J16" s="1">
        <v>8</v>
      </c>
      <c r="K16" s="1">
        <v>8</v>
      </c>
    </row>
    <row r="17" spans="1:11" x14ac:dyDescent="0.25">
      <c r="A17" s="16" t="s">
        <v>92</v>
      </c>
      <c r="B17" s="1">
        <v>213</v>
      </c>
      <c r="C17" s="1">
        <v>225</v>
      </c>
      <c r="D17" s="1">
        <v>226</v>
      </c>
      <c r="E17" s="1">
        <v>215</v>
      </c>
      <c r="F17" s="1">
        <v>235</v>
      </c>
      <c r="G17" s="1">
        <v>238</v>
      </c>
      <c r="H17" s="1">
        <v>236</v>
      </c>
      <c r="I17" s="1">
        <v>314</v>
      </c>
      <c r="J17" s="1">
        <v>362</v>
      </c>
      <c r="K17" s="1">
        <v>373</v>
      </c>
    </row>
    <row r="18" spans="1:11" x14ac:dyDescent="0.25">
      <c r="A18" s="16" t="s">
        <v>93</v>
      </c>
      <c r="B18" s="1">
        <v>8</v>
      </c>
      <c r="C18" s="1">
        <v>7</v>
      </c>
      <c r="D18" s="1">
        <v>6</v>
      </c>
      <c r="E18" s="1">
        <v>9</v>
      </c>
      <c r="F18" s="1">
        <v>9</v>
      </c>
      <c r="G18" s="1">
        <v>9</v>
      </c>
      <c r="H18" s="1">
        <v>9</v>
      </c>
      <c r="I18" s="1">
        <v>11</v>
      </c>
      <c r="J18" s="1">
        <v>11</v>
      </c>
      <c r="K18" s="1">
        <v>13</v>
      </c>
    </row>
    <row r="19" spans="1:11" x14ac:dyDescent="0.25">
      <c r="A19" s="16" t="s">
        <v>94</v>
      </c>
      <c r="B19" s="1">
        <v>22</v>
      </c>
      <c r="C19" s="1">
        <v>22</v>
      </c>
      <c r="D19" s="1">
        <v>18</v>
      </c>
      <c r="E19" s="1">
        <v>16</v>
      </c>
      <c r="F19" s="1">
        <v>11</v>
      </c>
      <c r="G19" s="1">
        <v>13</v>
      </c>
      <c r="H19" s="1">
        <v>12</v>
      </c>
      <c r="I19" s="1">
        <v>13</v>
      </c>
      <c r="J19" s="1">
        <v>15</v>
      </c>
      <c r="K19" s="1">
        <v>16</v>
      </c>
    </row>
    <row r="20" spans="1:11" x14ac:dyDescent="0.25">
      <c r="A20" s="16" t="s">
        <v>95</v>
      </c>
      <c r="B20" s="1">
        <v>1109</v>
      </c>
      <c r="C20" s="1">
        <v>969</v>
      </c>
      <c r="D20" s="1">
        <v>839</v>
      </c>
      <c r="E20" s="1">
        <v>734</v>
      </c>
      <c r="F20" s="1">
        <v>714</v>
      </c>
      <c r="G20" s="1">
        <v>720</v>
      </c>
      <c r="H20" s="1">
        <v>792</v>
      </c>
      <c r="I20" s="1">
        <v>1134</v>
      </c>
      <c r="J20" s="1">
        <v>1502</v>
      </c>
      <c r="K20" s="1">
        <v>1730</v>
      </c>
    </row>
    <row r="21" spans="1:11" x14ac:dyDescent="0.25">
      <c r="A21" s="16" t="s">
        <v>96</v>
      </c>
      <c r="B21" s="1">
        <v>107</v>
      </c>
      <c r="C21" s="1">
        <v>105</v>
      </c>
      <c r="D21" s="1">
        <v>101</v>
      </c>
      <c r="E21" s="1">
        <v>103</v>
      </c>
      <c r="F21" s="1">
        <v>115</v>
      </c>
      <c r="G21" s="1">
        <v>121</v>
      </c>
      <c r="H21" s="1">
        <v>132</v>
      </c>
      <c r="I21" s="1">
        <v>218</v>
      </c>
      <c r="J21" s="1">
        <v>290</v>
      </c>
      <c r="K21" s="1">
        <v>371</v>
      </c>
    </row>
    <row r="22" spans="1:11" x14ac:dyDescent="0.25">
      <c r="A22" s="16" t="s">
        <v>97</v>
      </c>
      <c r="B22" s="1">
        <v>19</v>
      </c>
      <c r="C22" s="1">
        <v>22</v>
      </c>
      <c r="D22" s="1">
        <v>24</v>
      </c>
      <c r="E22" s="1">
        <v>25</v>
      </c>
      <c r="F22" s="1">
        <v>31</v>
      </c>
      <c r="G22" s="1">
        <v>30</v>
      </c>
      <c r="H22" s="1">
        <v>36</v>
      </c>
      <c r="I22" s="1">
        <v>48</v>
      </c>
      <c r="J22" s="1">
        <v>58</v>
      </c>
      <c r="K22" s="1">
        <v>67</v>
      </c>
    </row>
    <row r="23" spans="1:11" x14ac:dyDescent="0.25">
      <c r="A23" s="16" t="s">
        <v>98</v>
      </c>
      <c r="B23" s="1">
        <v>75</v>
      </c>
      <c r="C23" s="1">
        <v>59</v>
      </c>
      <c r="D23" s="1">
        <v>55</v>
      </c>
      <c r="E23" s="1">
        <v>55</v>
      </c>
      <c r="F23" s="1">
        <v>57</v>
      </c>
      <c r="G23" s="1">
        <v>59</v>
      </c>
      <c r="H23" s="1">
        <v>60</v>
      </c>
      <c r="I23" s="1">
        <v>67</v>
      </c>
      <c r="J23" s="1">
        <v>85</v>
      </c>
      <c r="K23" s="1">
        <v>100</v>
      </c>
    </row>
    <row r="24" spans="1:11" x14ac:dyDescent="0.25">
      <c r="A24" s="16" t="s">
        <v>99</v>
      </c>
      <c r="B24" s="1">
        <v>130</v>
      </c>
      <c r="C24" s="1">
        <v>121</v>
      </c>
      <c r="D24" s="1">
        <v>123</v>
      </c>
      <c r="E24" s="1">
        <v>124</v>
      </c>
      <c r="F24" s="1">
        <v>132</v>
      </c>
      <c r="G24" s="1">
        <v>146</v>
      </c>
      <c r="H24" s="1">
        <v>171</v>
      </c>
      <c r="I24" s="1">
        <v>234</v>
      </c>
      <c r="J24" s="1">
        <v>325</v>
      </c>
      <c r="K24" s="1">
        <v>387</v>
      </c>
    </row>
    <row r="25" spans="1:11" x14ac:dyDescent="0.25">
      <c r="A25" s="16" t="s">
        <v>100</v>
      </c>
      <c r="B25" s="1">
        <v>103</v>
      </c>
      <c r="C25" s="1">
        <v>88</v>
      </c>
      <c r="D25" s="1">
        <v>86</v>
      </c>
      <c r="E25" s="1">
        <v>73</v>
      </c>
      <c r="F25" s="1">
        <v>55</v>
      </c>
      <c r="G25" s="1">
        <v>47</v>
      </c>
      <c r="H25" s="1">
        <v>58</v>
      </c>
      <c r="I25" s="1">
        <v>66</v>
      </c>
      <c r="J25" s="1">
        <v>77</v>
      </c>
      <c r="K25" s="1">
        <v>86</v>
      </c>
    </row>
    <row r="26" spans="1:11" x14ac:dyDescent="0.25">
      <c r="A26" s="10" t="s">
        <v>13</v>
      </c>
      <c r="B26" s="5">
        <v>6725</v>
      </c>
      <c r="C26" s="5">
        <v>6266</v>
      </c>
      <c r="D26" s="5">
        <v>6422</v>
      </c>
      <c r="E26" s="5">
        <v>6320</v>
      </c>
      <c r="F26" s="5">
        <v>6685</v>
      </c>
      <c r="G26" s="5">
        <v>6756</v>
      </c>
      <c r="H26" s="5">
        <v>7130</v>
      </c>
      <c r="I26" s="5">
        <v>8930</v>
      </c>
      <c r="J26" s="5">
        <v>10668</v>
      </c>
      <c r="K26" s="5">
        <v>11710</v>
      </c>
    </row>
    <row r="27" spans="1:11" x14ac:dyDescent="0.25">
      <c r="A27" s="15"/>
    </row>
    <row r="28" spans="1:11" x14ac:dyDescent="0.25">
      <c r="A28" s="15"/>
    </row>
    <row r="29" spans="1:11" x14ac:dyDescent="0.25">
      <c r="A29" s="15"/>
      <c r="B29" s="21" t="s">
        <v>29</v>
      </c>
      <c r="C29" s="22"/>
      <c r="D29" s="22"/>
      <c r="E29" s="22"/>
      <c r="F29" s="22"/>
      <c r="G29" s="22"/>
      <c r="H29" s="22"/>
      <c r="I29" s="22"/>
      <c r="J29" s="22"/>
      <c r="K29" s="22"/>
    </row>
    <row r="30" spans="1:11" x14ac:dyDescent="0.25">
      <c r="A30" s="9" t="s">
        <v>33</v>
      </c>
      <c r="B30" s="4" t="s">
        <v>0</v>
      </c>
      <c r="C30" s="4" t="s">
        <v>1</v>
      </c>
      <c r="D30" s="4" t="s">
        <v>2</v>
      </c>
      <c r="E30" s="4" t="s">
        <v>3</v>
      </c>
      <c r="F30" s="4" t="s">
        <v>4</v>
      </c>
      <c r="G30" s="4" t="s">
        <v>5</v>
      </c>
      <c r="H30" s="4" t="s">
        <v>6</v>
      </c>
      <c r="I30" s="4" t="s">
        <v>7</v>
      </c>
      <c r="J30" s="4" t="s">
        <v>8</v>
      </c>
      <c r="K30" s="4" t="s">
        <v>9</v>
      </c>
    </row>
    <row r="31" spans="1:11" x14ac:dyDescent="0.25">
      <c r="A31" s="8" t="s">
        <v>83</v>
      </c>
      <c r="B31" s="2">
        <v>0.22995307080187699</v>
      </c>
      <c r="C31" s="2">
        <v>0.22963604852686301</v>
      </c>
      <c r="D31" s="2">
        <v>0.226764287166972</v>
      </c>
      <c r="E31" s="2">
        <v>0.227742851348611</v>
      </c>
      <c r="F31" s="2">
        <v>0.23040514956455899</v>
      </c>
      <c r="G31" s="2">
        <v>0.23312652754277099</v>
      </c>
      <c r="H31" s="2">
        <v>0.233644859813084</v>
      </c>
      <c r="I31" s="2">
        <v>0.23551207944271499</v>
      </c>
      <c r="J31" s="2">
        <v>0.235601427115189</v>
      </c>
      <c r="K31" s="2">
        <v>0.244675816374823</v>
      </c>
    </row>
    <row r="32" spans="1:11" x14ac:dyDescent="0.25">
      <c r="A32" s="8" t="s">
        <v>84</v>
      </c>
      <c r="B32" s="2">
        <v>1.79555192817792E-2</v>
      </c>
      <c r="C32" s="2">
        <v>1.7980935875216601E-2</v>
      </c>
      <c r="D32" s="2">
        <v>1.81004677648973E-2</v>
      </c>
      <c r="E32" s="2">
        <v>1.7846278645305198E-2</v>
      </c>
      <c r="F32" s="2">
        <v>1.7417644831503199E-2</v>
      </c>
      <c r="G32" s="2">
        <v>1.67324685091183E-2</v>
      </c>
      <c r="H32" s="2">
        <v>1.8152408339324199E-2</v>
      </c>
      <c r="I32" s="2">
        <v>1.8971394693938E-2</v>
      </c>
      <c r="J32" s="2">
        <v>1.9750254841998001E-2</v>
      </c>
      <c r="K32" s="2">
        <v>2.1060104117368701E-2</v>
      </c>
    </row>
    <row r="33" spans="1:11" x14ac:dyDescent="0.25">
      <c r="A33" s="8" t="s">
        <v>85</v>
      </c>
      <c r="B33" s="2">
        <v>2.7749438890022401E-2</v>
      </c>
      <c r="C33" s="2">
        <v>2.9029462738301599E-2</v>
      </c>
      <c r="D33" s="2">
        <v>3.03030303030303E-2</v>
      </c>
      <c r="E33" s="2">
        <v>3.2853376597039102E-2</v>
      </c>
      <c r="F33" s="2">
        <v>3.7107156380158997E-2</v>
      </c>
      <c r="G33" s="2">
        <v>3.74130475653318E-2</v>
      </c>
      <c r="H33" s="2">
        <v>3.7742631200575097E-2</v>
      </c>
      <c r="I33" s="2">
        <v>3.82392174299689E-2</v>
      </c>
      <c r="J33" s="2">
        <v>3.7079510703363898E-2</v>
      </c>
      <c r="K33" s="2">
        <v>3.7624230951254098E-2</v>
      </c>
    </row>
    <row r="34" spans="1:11" x14ac:dyDescent="0.25">
      <c r="A34" s="8" t="s">
        <v>86</v>
      </c>
      <c r="B34" s="2">
        <v>0.638645174454193</v>
      </c>
      <c r="C34" s="2">
        <v>0.640164644714038</v>
      </c>
      <c r="D34" s="2">
        <v>0.64795607077486295</v>
      </c>
      <c r="E34" s="2">
        <v>0.65037517744879303</v>
      </c>
      <c r="F34" s="2">
        <v>0.64558879212419495</v>
      </c>
      <c r="G34" s="2">
        <v>0.64166196653506302</v>
      </c>
      <c r="H34" s="2">
        <v>0.63767074047447903</v>
      </c>
      <c r="I34" s="2">
        <v>0.63465243812064598</v>
      </c>
      <c r="J34" s="2">
        <v>0.63532110091743099</v>
      </c>
      <c r="K34" s="2">
        <v>0.62860861334595397</v>
      </c>
    </row>
    <row r="35" spans="1:11" x14ac:dyDescent="0.25">
      <c r="A35" s="8" t="s">
        <v>87</v>
      </c>
      <c r="B35" s="2">
        <v>2.8565598857376001E-2</v>
      </c>
      <c r="C35" s="2">
        <v>3.22790294627383E-2</v>
      </c>
      <c r="D35" s="2">
        <v>3.3353670937563598E-2</v>
      </c>
      <c r="E35" s="2">
        <v>3.3258973838977898E-2</v>
      </c>
      <c r="F35" s="2">
        <v>3.5403256342294603E-2</v>
      </c>
      <c r="G35" s="2">
        <v>3.5532994923857898E-2</v>
      </c>
      <c r="H35" s="2">
        <v>3.4507548526240099E-2</v>
      </c>
      <c r="I35" s="2">
        <v>3.3941010819623502E-2</v>
      </c>
      <c r="J35" s="2">
        <v>3.58053007135576E-2</v>
      </c>
      <c r="K35" s="2">
        <v>3.4784666351159503E-2</v>
      </c>
    </row>
    <row r="36" spans="1:11" x14ac:dyDescent="0.25">
      <c r="A36" s="8" t="s">
        <v>88</v>
      </c>
      <c r="B36" s="2">
        <v>5.7131197714752099E-2</v>
      </c>
      <c r="C36" s="2">
        <v>5.0909878682842302E-2</v>
      </c>
      <c r="D36" s="2">
        <v>4.3522473052674399E-2</v>
      </c>
      <c r="E36" s="2">
        <v>3.7923342121273601E-2</v>
      </c>
      <c r="F36" s="2">
        <v>3.4078000757288902E-2</v>
      </c>
      <c r="G36" s="2">
        <v>3.5532994923857898E-2</v>
      </c>
      <c r="H36" s="2">
        <v>3.8281811646297598E-2</v>
      </c>
      <c r="I36" s="2">
        <v>3.8683859493108E-2</v>
      </c>
      <c r="J36" s="2">
        <v>3.6442405708460801E-2</v>
      </c>
      <c r="K36" s="2">
        <v>3.3246568859441501E-2</v>
      </c>
    </row>
    <row r="37" spans="1:11" x14ac:dyDescent="0.25">
      <c r="A37" s="8" t="s">
        <v>89</v>
      </c>
      <c r="B37" s="2">
        <v>8.1850533807829196E-2</v>
      </c>
      <c r="C37" s="2">
        <v>5.9440559440559398E-2</v>
      </c>
      <c r="D37" s="2">
        <v>4.3321299638989202E-2</v>
      </c>
      <c r="E37" s="2">
        <v>7.2727272727272696E-2</v>
      </c>
      <c r="F37" s="2">
        <v>9.0301003344481601E-2</v>
      </c>
      <c r="G37" s="2">
        <v>0.121019108280255</v>
      </c>
      <c r="H37" s="2">
        <v>0.15141955835962101</v>
      </c>
      <c r="I37" s="2">
        <v>0.15144230769230799</v>
      </c>
      <c r="J37" s="2">
        <v>0.15527950310558999</v>
      </c>
      <c r="K37" s="2">
        <v>0.17408123791102501</v>
      </c>
    </row>
    <row r="38" spans="1:11" x14ac:dyDescent="0.25">
      <c r="A38" s="8" t="s">
        <v>90</v>
      </c>
      <c r="B38" s="2">
        <v>3.91459074733096E-2</v>
      </c>
      <c r="C38" s="2">
        <v>3.1468531468531499E-2</v>
      </c>
      <c r="D38" s="2">
        <v>3.2490974729241902E-2</v>
      </c>
      <c r="E38" s="2">
        <v>3.2727272727272702E-2</v>
      </c>
      <c r="F38" s="2">
        <v>3.3444816053511697E-2</v>
      </c>
      <c r="G38" s="2">
        <v>3.1847133757961797E-2</v>
      </c>
      <c r="H38" s="2">
        <v>2.20820189274448E-2</v>
      </c>
      <c r="I38" s="2">
        <v>2.6442307692307699E-2</v>
      </c>
      <c r="J38" s="2">
        <v>2.4844720496894401E-2</v>
      </c>
      <c r="K38" s="2">
        <v>3.2882011605415901E-2</v>
      </c>
    </row>
    <row r="39" spans="1:11" x14ac:dyDescent="0.25">
      <c r="A39" s="8" t="s">
        <v>91</v>
      </c>
      <c r="B39" s="2">
        <v>1.42348754448399E-2</v>
      </c>
      <c r="C39" s="2">
        <v>2.0979020979021001E-2</v>
      </c>
      <c r="D39" s="2">
        <v>2.1660649819494601E-2</v>
      </c>
      <c r="E39" s="2">
        <v>2.1818181818181799E-2</v>
      </c>
      <c r="F39" s="2">
        <v>2.3411371237458199E-2</v>
      </c>
      <c r="G39" s="2">
        <v>1.9108280254777101E-2</v>
      </c>
      <c r="H39" s="2">
        <v>1.5772870662460602E-2</v>
      </c>
      <c r="I39" s="2">
        <v>9.6153846153846194E-3</v>
      </c>
      <c r="J39" s="2">
        <v>1.6563146997929601E-2</v>
      </c>
      <c r="K39" s="2">
        <v>1.5473887814313299E-2</v>
      </c>
    </row>
    <row r="40" spans="1:11" x14ac:dyDescent="0.25">
      <c r="A40" s="8" t="s">
        <v>92</v>
      </c>
      <c r="B40" s="2">
        <v>0.75800711743772198</v>
      </c>
      <c r="C40" s="2">
        <v>0.786713286713287</v>
      </c>
      <c r="D40" s="2">
        <v>0.81588447653429597</v>
      </c>
      <c r="E40" s="2">
        <v>0.78181818181818197</v>
      </c>
      <c r="F40" s="2">
        <v>0.785953177257525</v>
      </c>
      <c r="G40" s="2">
        <v>0.75796178343948994</v>
      </c>
      <c r="H40" s="2">
        <v>0.74447949526813895</v>
      </c>
      <c r="I40" s="2">
        <v>0.75480769230769196</v>
      </c>
      <c r="J40" s="2">
        <v>0.74948240165631497</v>
      </c>
      <c r="K40" s="2">
        <v>0.72147001934235999</v>
      </c>
    </row>
    <row r="41" spans="1:11" x14ac:dyDescent="0.25">
      <c r="A41" s="8" t="s">
        <v>93</v>
      </c>
      <c r="B41" s="2">
        <v>2.84697508896797E-2</v>
      </c>
      <c r="C41" s="2">
        <v>2.44755244755245E-2</v>
      </c>
      <c r="D41" s="2">
        <v>2.1660649819494601E-2</v>
      </c>
      <c r="E41" s="2">
        <v>3.2727272727272702E-2</v>
      </c>
      <c r="F41" s="2">
        <v>3.0100334448160501E-2</v>
      </c>
      <c r="G41" s="2">
        <v>2.8662420382165599E-2</v>
      </c>
      <c r="H41" s="2">
        <v>2.8391167192429002E-2</v>
      </c>
      <c r="I41" s="2">
        <v>2.6442307692307699E-2</v>
      </c>
      <c r="J41" s="2">
        <v>2.2774327122153201E-2</v>
      </c>
      <c r="K41" s="2">
        <v>2.5145067698259201E-2</v>
      </c>
    </row>
    <row r="42" spans="1:11" x14ac:dyDescent="0.25">
      <c r="A42" s="8" t="s">
        <v>94</v>
      </c>
      <c r="B42" s="2">
        <v>7.8291814946619201E-2</v>
      </c>
      <c r="C42" s="2">
        <v>7.69230769230769E-2</v>
      </c>
      <c r="D42" s="2">
        <v>6.4981949458483707E-2</v>
      </c>
      <c r="E42" s="2">
        <v>5.8181818181818203E-2</v>
      </c>
      <c r="F42" s="2">
        <v>3.67892976588629E-2</v>
      </c>
      <c r="G42" s="2">
        <v>4.1401273885350302E-2</v>
      </c>
      <c r="H42" s="2">
        <v>3.7854889589905398E-2</v>
      </c>
      <c r="I42" s="2">
        <v>3.125E-2</v>
      </c>
      <c r="J42" s="2">
        <v>3.1055900621118002E-2</v>
      </c>
      <c r="K42" s="2">
        <v>3.09477756286267E-2</v>
      </c>
    </row>
    <row r="43" spans="1:11" x14ac:dyDescent="0.25">
      <c r="A43" s="8" t="s">
        <v>95</v>
      </c>
      <c r="B43" s="2">
        <v>0.71872974724562499</v>
      </c>
      <c r="C43" s="2">
        <v>0.71041055718475099</v>
      </c>
      <c r="D43" s="2">
        <v>0.68322475570032604</v>
      </c>
      <c r="E43" s="2">
        <v>0.65888689407540402</v>
      </c>
      <c r="F43" s="2">
        <v>0.64673913043478304</v>
      </c>
      <c r="G43" s="2">
        <v>0.641139804096171</v>
      </c>
      <c r="H43" s="2">
        <v>0.63410728582866305</v>
      </c>
      <c r="I43" s="2">
        <v>0.64176570458404103</v>
      </c>
      <c r="J43" s="2">
        <v>0.64270432178005998</v>
      </c>
      <c r="K43" s="2">
        <v>0.63115651222181701</v>
      </c>
    </row>
    <row r="44" spans="1:11" x14ac:dyDescent="0.25">
      <c r="A44" s="8" t="s">
        <v>96</v>
      </c>
      <c r="B44" s="2">
        <v>6.9345430978613107E-2</v>
      </c>
      <c r="C44" s="2">
        <v>7.6979472140762506E-2</v>
      </c>
      <c r="D44" s="2">
        <v>8.2247557003257296E-2</v>
      </c>
      <c r="E44" s="2">
        <v>9.245960502693E-2</v>
      </c>
      <c r="F44" s="2">
        <v>0.104166666666667</v>
      </c>
      <c r="G44" s="2">
        <v>0.10774710596616199</v>
      </c>
      <c r="H44" s="2">
        <v>0.10568454763811</v>
      </c>
      <c r="I44" s="2">
        <v>0.12337294850028301</v>
      </c>
      <c r="J44" s="2">
        <v>0.124090714591356</v>
      </c>
      <c r="K44" s="2">
        <v>0.13535206129149899</v>
      </c>
    </row>
    <row r="45" spans="1:11" x14ac:dyDescent="0.25">
      <c r="A45" s="8" t="s">
        <v>97</v>
      </c>
      <c r="B45" s="2">
        <v>1.23136746597537E-2</v>
      </c>
      <c r="C45" s="2">
        <v>1.6129032258064498E-2</v>
      </c>
      <c r="D45" s="2">
        <v>1.9543973941368101E-2</v>
      </c>
      <c r="E45" s="2">
        <v>2.2441651705565498E-2</v>
      </c>
      <c r="F45" s="2">
        <v>2.8079710144927501E-2</v>
      </c>
      <c r="G45" s="2">
        <v>2.6714158504007102E-2</v>
      </c>
      <c r="H45" s="2">
        <v>2.8823058446757401E-2</v>
      </c>
      <c r="I45" s="2">
        <v>2.7164685908319199E-2</v>
      </c>
      <c r="J45" s="2">
        <v>2.4818142918271301E-2</v>
      </c>
      <c r="K45" s="2">
        <v>2.4443633710324701E-2</v>
      </c>
    </row>
    <row r="46" spans="1:11" x14ac:dyDescent="0.25">
      <c r="A46" s="8" t="s">
        <v>98</v>
      </c>
      <c r="B46" s="2">
        <v>4.8606610499027897E-2</v>
      </c>
      <c r="C46" s="2">
        <v>4.3255131964809401E-2</v>
      </c>
      <c r="D46" s="2">
        <v>4.4788273615635199E-2</v>
      </c>
      <c r="E46" s="2">
        <v>4.9371633752244203E-2</v>
      </c>
      <c r="F46" s="2">
        <v>5.1630434782608703E-2</v>
      </c>
      <c r="G46" s="2">
        <v>5.25378450578807E-2</v>
      </c>
      <c r="H46" s="2">
        <v>4.8038430744595698E-2</v>
      </c>
      <c r="I46" s="2">
        <v>3.79173740803622E-2</v>
      </c>
      <c r="J46" s="2">
        <v>3.6371416345742397E-2</v>
      </c>
      <c r="K46" s="2">
        <v>3.6483035388544298E-2</v>
      </c>
    </row>
    <row r="47" spans="1:11" x14ac:dyDescent="0.25">
      <c r="A47" s="8" t="s">
        <v>99</v>
      </c>
      <c r="B47" s="2">
        <v>8.4251458198315005E-2</v>
      </c>
      <c r="C47" s="2">
        <v>8.8709677419354802E-2</v>
      </c>
      <c r="D47" s="2">
        <v>0.100162866449511</v>
      </c>
      <c r="E47" s="2">
        <v>0.11131059245960501</v>
      </c>
      <c r="F47" s="2">
        <v>0.119565217391304</v>
      </c>
      <c r="G47" s="2">
        <v>0.130008904719501</v>
      </c>
      <c r="H47" s="2">
        <v>0.13690952762209799</v>
      </c>
      <c r="I47" s="2">
        <v>0.132427843803056</v>
      </c>
      <c r="J47" s="2">
        <v>0.139067180145486</v>
      </c>
      <c r="K47" s="2">
        <v>0.141189346953667</v>
      </c>
    </row>
    <row r="48" spans="1:11" x14ac:dyDescent="0.25">
      <c r="A48" s="8" t="s">
        <v>100</v>
      </c>
      <c r="B48" s="2">
        <v>6.6753078418664902E-2</v>
      </c>
      <c r="C48" s="2">
        <v>6.4516129032258104E-2</v>
      </c>
      <c r="D48" s="2">
        <v>7.0032573289902297E-2</v>
      </c>
      <c r="E48" s="2">
        <v>6.5529622980251306E-2</v>
      </c>
      <c r="F48" s="2">
        <v>4.9818840579710102E-2</v>
      </c>
      <c r="G48" s="2">
        <v>4.1852181656277798E-2</v>
      </c>
      <c r="H48" s="2">
        <v>4.6437149719775798E-2</v>
      </c>
      <c r="I48" s="2">
        <v>3.7351443123938899E-2</v>
      </c>
      <c r="J48" s="2">
        <v>3.2948224219084297E-2</v>
      </c>
      <c r="K48" s="2">
        <v>3.1375410434148099E-2</v>
      </c>
    </row>
    <row r="49" spans="1:12" x14ac:dyDescent="0.25">
      <c r="A49" s="15"/>
    </row>
    <row r="50" spans="1:12" x14ac:dyDescent="0.25">
      <c r="A50" s="15"/>
    </row>
    <row r="51" spans="1:12" x14ac:dyDescent="0.25">
      <c r="A51" s="15"/>
      <c r="B51" s="21" t="s">
        <v>30</v>
      </c>
      <c r="C51" s="21"/>
      <c r="D51" s="21"/>
      <c r="E51" s="21"/>
      <c r="F51" s="21"/>
      <c r="G51" s="21"/>
      <c r="H51" s="21"/>
      <c r="I51" s="21"/>
      <c r="J51" s="21"/>
      <c r="K51" s="6" t="s">
        <v>31</v>
      </c>
      <c r="L51" s="6" t="s">
        <v>32</v>
      </c>
    </row>
    <row r="52" spans="1:12" x14ac:dyDescent="0.25">
      <c r="A52" s="9" t="s">
        <v>33</v>
      </c>
      <c r="B52" s="4" t="s">
        <v>14</v>
      </c>
      <c r="C52" s="4" t="s">
        <v>15</v>
      </c>
      <c r="D52" s="4" t="s">
        <v>16</v>
      </c>
      <c r="E52" s="4" t="s">
        <v>17</v>
      </c>
      <c r="F52" s="4" t="s">
        <v>18</v>
      </c>
      <c r="G52" s="4" t="s">
        <v>19</v>
      </c>
      <c r="H52" s="4" t="s">
        <v>20</v>
      </c>
      <c r="I52" s="4" t="s">
        <v>21</v>
      </c>
      <c r="J52" s="4" t="s">
        <v>22</v>
      </c>
      <c r="K52" s="4" t="s">
        <v>23</v>
      </c>
      <c r="L52" s="4" t="s">
        <v>24</v>
      </c>
    </row>
    <row r="53" spans="1:12" x14ac:dyDescent="0.25">
      <c r="A53" s="8" t="s">
        <v>83</v>
      </c>
      <c r="B53" s="2">
        <v>-5.9449866903283001E-2</v>
      </c>
      <c r="C53" s="2">
        <v>5.1886792452830198E-2</v>
      </c>
      <c r="D53" s="2">
        <v>7.1748878923766799E-3</v>
      </c>
      <c r="E53" s="2">
        <v>8.3704363312555694E-2</v>
      </c>
      <c r="F53" s="2">
        <v>1.8898931799507E-2</v>
      </c>
      <c r="G53" s="2">
        <v>4.8387096774193498E-2</v>
      </c>
      <c r="H53" s="2">
        <v>0.22230769230769201</v>
      </c>
      <c r="I53" s="2">
        <v>0.163624921334172</v>
      </c>
      <c r="J53" s="2">
        <v>0.118442401297999</v>
      </c>
      <c r="K53" s="3">
        <v>0.66774193548387095</v>
      </c>
      <c r="L53" s="3">
        <v>0.83496007098491598</v>
      </c>
    </row>
    <row r="54" spans="1:12" x14ac:dyDescent="0.25">
      <c r="A54" s="8" t="s">
        <v>84</v>
      </c>
      <c r="B54" s="2">
        <v>-5.6818181818181802E-2</v>
      </c>
      <c r="C54" s="2">
        <v>7.2289156626505993E-2</v>
      </c>
      <c r="D54" s="2">
        <v>-1.1235955056179799E-2</v>
      </c>
      <c r="E54" s="2">
        <v>4.5454545454545497E-2</v>
      </c>
      <c r="F54" s="2">
        <v>-3.2608695652173898E-2</v>
      </c>
      <c r="G54" s="2">
        <v>0.13483146067415699</v>
      </c>
      <c r="H54" s="2">
        <v>0.26732673267326701</v>
      </c>
      <c r="I54" s="2">
        <v>0.2109375</v>
      </c>
      <c r="J54" s="2">
        <v>0.14838709677419401</v>
      </c>
      <c r="K54" s="3">
        <v>1</v>
      </c>
      <c r="L54" s="3">
        <v>1.02272727272727</v>
      </c>
    </row>
    <row r="55" spans="1:12" x14ac:dyDescent="0.25">
      <c r="A55" s="8" t="s">
        <v>85</v>
      </c>
      <c r="B55" s="2">
        <v>-1.4705882352941201E-2</v>
      </c>
      <c r="C55" s="2">
        <v>0.111940298507463</v>
      </c>
      <c r="D55" s="2">
        <v>8.7248322147651006E-2</v>
      </c>
      <c r="E55" s="2">
        <v>0.209876543209877</v>
      </c>
      <c r="F55" s="2">
        <v>1.53061224489796E-2</v>
      </c>
      <c r="G55" s="2">
        <v>5.52763819095477E-2</v>
      </c>
      <c r="H55" s="2">
        <v>0.22857142857142901</v>
      </c>
      <c r="I55" s="2">
        <v>0.127906976744186</v>
      </c>
      <c r="J55" s="2">
        <v>9.2783505154639206E-2</v>
      </c>
      <c r="K55" s="3">
        <v>0.59798994974874398</v>
      </c>
      <c r="L55" s="3">
        <v>1.3382352941176501</v>
      </c>
    </row>
    <row r="56" spans="1:12" x14ac:dyDescent="0.25">
      <c r="A56" s="8" t="s">
        <v>86</v>
      </c>
      <c r="B56" s="2">
        <v>-5.5910543130990399E-2</v>
      </c>
      <c r="C56" s="2">
        <v>7.8172588832487303E-2</v>
      </c>
      <c r="D56" s="2">
        <v>6.5913370998116798E-3</v>
      </c>
      <c r="E56" s="2">
        <v>6.3299033364515103E-2</v>
      </c>
      <c r="F56" s="2">
        <v>8.7976539589442804E-4</v>
      </c>
      <c r="G56" s="2">
        <v>3.9554644008203903E-2</v>
      </c>
      <c r="H56" s="2">
        <v>0.206877113866967</v>
      </c>
      <c r="I56" s="2">
        <v>0.164409154600654</v>
      </c>
      <c r="J56" s="2">
        <v>6.5583634175691893E-2</v>
      </c>
      <c r="K56" s="3">
        <v>0.55669498974509202</v>
      </c>
      <c r="L56" s="3">
        <v>0.69744408945686898</v>
      </c>
    </row>
    <row r="57" spans="1:12" x14ac:dyDescent="0.25">
      <c r="A57" s="8" t="s">
        <v>87</v>
      </c>
      <c r="B57" s="2">
        <v>6.4285714285714293E-2</v>
      </c>
      <c r="C57" s="2">
        <v>0.100671140939597</v>
      </c>
      <c r="D57" s="2">
        <v>0</v>
      </c>
      <c r="E57" s="2">
        <v>0.14024390243902399</v>
      </c>
      <c r="F57" s="2">
        <v>1.06951871657754E-2</v>
      </c>
      <c r="G57" s="2">
        <v>1.58730158730159E-2</v>
      </c>
      <c r="H57" s="2">
        <v>0.19270833333333301</v>
      </c>
      <c r="I57" s="2">
        <v>0.22707423580785999</v>
      </c>
      <c r="J57" s="2">
        <v>4.6263345195729499E-2</v>
      </c>
      <c r="K57" s="3">
        <v>0.55555555555555602</v>
      </c>
      <c r="L57" s="3">
        <v>1.1000000000000001</v>
      </c>
    </row>
    <row r="58" spans="1:12" x14ac:dyDescent="0.25">
      <c r="A58" s="8" t="s">
        <v>88</v>
      </c>
      <c r="B58" s="2">
        <v>-0.160714285714286</v>
      </c>
      <c r="C58" s="2">
        <v>-8.9361702127659606E-2</v>
      </c>
      <c r="D58" s="2">
        <v>-0.12616822429906499</v>
      </c>
      <c r="E58" s="2">
        <v>-3.7433155080213901E-2</v>
      </c>
      <c r="F58" s="2">
        <v>0.05</v>
      </c>
      <c r="G58" s="2">
        <v>0.126984126984127</v>
      </c>
      <c r="H58" s="2">
        <v>0.22535211267605601</v>
      </c>
      <c r="I58" s="2">
        <v>9.5785440613026795E-2</v>
      </c>
      <c r="J58" s="2">
        <v>-1.7482517482517501E-2</v>
      </c>
      <c r="K58" s="3">
        <v>0.48677248677248702</v>
      </c>
      <c r="L58" s="3">
        <v>3.57142857142857E-3</v>
      </c>
    </row>
    <row r="59" spans="1:12" x14ac:dyDescent="0.25">
      <c r="A59" s="8" t="s">
        <v>89</v>
      </c>
      <c r="B59" s="2">
        <v>-0.26086956521739102</v>
      </c>
      <c r="C59" s="2">
        <v>-0.29411764705882398</v>
      </c>
      <c r="D59" s="2">
        <v>0.66666666666666696</v>
      </c>
      <c r="E59" s="2">
        <v>0.35</v>
      </c>
      <c r="F59" s="2">
        <v>0.407407407407407</v>
      </c>
      <c r="G59" s="2">
        <v>0.26315789473684198</v>
      </c>
      <c r="H59" s="2">
        <v>0.3125</v>
      </c>
      <c r="I59" s="2">
        <v>0.19047619047618999</v>
      </c>
      <c r="J59" s="2">
        <v>0.2</v>
      </c>
      <c r="K59" s="3">
        <v>1.3684210526315801</v>
      </c>
      <c r="L59" s="3">
        <v>2.9130434782608701</v>
      </c>
    </row>
    <row r="60" spans="1:12" x14ac:dyDescent="0.25">
      <c r="A60" s="8" t="s">
        <v>90</v>
      </c>
      <c r="B60" s="2">
        <v>-0.18181818181818199</v>
      </c>
      <c r="C60" s="2">
        <v>0</v>
      </c>
      <c r="D60" s="2">
        <v>0</v>
      </c>
      <c r="E60" s="2">
        <v>0.11111111111111099</v>
      </c>
      <c r="F60" s="2">
        <v>0</v>
      </c>
      <c r="G60" s="2">
        <v>-0.3</v>
      </c>
      <c r="H60" s="2">
        <v>0.57142857142857095</v>
      </c>
      <c r="I60" s="2">
        <v>9.0909090909090898E-2</v>
      </c>
      <c r="J60" s="2">
        <v>0.41666666666666702</v>
      </c>
      <c r="K60" s="3">
        <v>0.7</v>
      </c>
      <c r="L60" s="3">
        <v>0.54545454545454497</v>
      </c>
    </row>
    <row r="61" spans="1:12" x14ac:dyDescent="0.25">
      <c r="A61" s="8" t="s">
        <v>91</v>
      </c>
      <c r="B61" s="2">
        <v>0.5</v>
      </c>
      <c r="C61" s="2">
        <v>0</v>
      </c>
      <c r="D61" s="2">
        <v>0</v>
      </c>
      <c r="E61" s="2">
        <v>0.16666666666666699</v>
      </c>
      <c r="F61" s="2">
        <v>-0.14285714285714299</v>
      </c>
      <c r="G61" s="2">
        <v>-0.16666666666666699</v>
      </c>
      <c r="H61" s="2">
        <v>-0.2</v>
      </c>
      <c r="I61" s="2">
        <v>1</v>
      </c>
      <c r="J61" s="2">
        <v>0</v>
      </c>
      <c r="K61" s="3">
        <v>0.33333333333333298</v>
      </c>
      <c r="L61" s="3">
        <v>1</v>
      </c>
    </row>
    <row r="62" spans="1:12" x14ac:dyDescent="0.25">
      <c r="A62" s="8" t="s">
        <v>92</v>
      </c>
      <c r="B62" s="2">
        <v>5.63380281690141E-2</v>
      </c>
      <c r="C62" s="2">
        <v>4.4444444444444401E-3</v>
      </c>
      <c r="D62" s="2">
        <v>-4.8672566371681401E-2</v>
      </c>
      <c r="E62" s="2">
        <v>9.3023255813953501E-2</v>
      </c>
      <c r="F62" s="2">
        <v>1.27659574468085E-2</v>
      </c>
      <c r="G62" s="2">
        <v>-8.4033613445378096E-3</v>
      </c>
      <c r="H62" s="2">
        <v>0.33050847457627103</v>
      </c>
      <c r="I62" s="2">
        <v>0.152866242038217</v>
      </c>
      <c r="J62" s="2">
        <v>3.0386740331491701E-2</v>
      </c>
      <c r="K62" s="3">
        <v>0.56722689075630295</v>
      </c>
      <c r="L62" s="3">
        <v>0.75117370892018798</v>
      </c>
    </row>
    <row r="63" spans="1:12" x14ac:dyDescent="0.25">
      <c r="A63" s="8" t="s">
        <v>93</v>
      </c>
      <c r="B63" s="2">
        <v>-0.125</v>
      </c>
      <c r="C63" s="2">
        <v>-0.14285714285714299</v>
      </c>
      <c r="D63" s="2">
        <v>0.5</v>
      </c>
      <c r="E63" s="2">
        <v>0</v>
      </c>
      <c r="F63" s="2">
        <v>0</v>
      </c>
      <c r="G63" s="2">
        <v>0</v>
      </c>
      <c r="H63" s="2">
        <v>0.22222222222222199</v>
      </c>
      <c r="I63" s="2">
        <v>0</v>
      </c>
      <c r="J63" s="2">
        <v>0.18181818181818199</v>
      </c>
      <c r="K63" s="3">
        <v>0.44444444444444398</v>
      </c>
      <c r="L63" s="3">
        <v>0.625</v>
      </c>
    </row>
    <row r="64" spans="1:12" x14ac:dyDescent="0.25">
      <c r="A64" s="8" t="s">
        <v>94</v>
      </c>
      <c r="B64" s="2">
        <v>0</v>
      </c>
      <c r="C64" s="2">
        <v>-0.18181818181818199</v>
      </c>
      <c r="D64" s="2">
        <v>-0.11111111111111099</v>
      </c>
      <c r="E64" s="2">
        <v>-0.3125</v>
      </c>
      <c r="F64" s="2">
        <v>0.18181818181818199</v>
      </c>
      <c r="G64" s="2">
        <v>-7.69230769230769E-2</v>
      </c>
      <c r="H64" s="2">
        <v>8.3333333333333301E-2</v>
      </c>
      <c r="I64" s="2">
        <v>0.15384615384615399</v>
      </c>
      <c r="J64" s="2">
        <v>6.6666666666666693E-2</v>
      </c>
      <c r="K64" s="3">
        <v>0.230769230769231</v>
      </c>
      <c r="L64" s="3">
        <v>-0.27272727272727298</v>
      </c>
    </row>
    <row r="65" spans="1:12" x14ac:dyDescent="0.25">
      <c r="A65" s="8" t="s">
        <v>95</v>
      </c>
      <c r="B65" s="2">
        <v>-0.12623985572587901</v>
      </c>
      <c r="C65" s="2">
        <v>-0.13415892672858601</v>
      </c>
      <c r="D65" s="2">
        <v>-0.12514898688915399</v>
      </c>
      <c r="E65" s="2">
        <v>-2.72479564032698E-2</v>
      </c>
      <c r="F65" s="2">
        <v>8.4033613445378096E-3</v>
      </c>
      <c r="G65" s="2">
        <v>0.1</v>
      </c>
      <c r="H65" s="2">
        <v>0.43181818181818199</v>
      </c>
      <c r="I65" s="2">
        <v>0.324514991181658</v>
      </c>
      <c r="J65" s="2">
        <v>0.15179760319573901</v>
      </c>
      <c r="K65" s="3">
        <v>1.4027777777777799</v>
      </c>
      <c r="L65" s="3">
        <v>0.55996393146979295</v>
      </c>
    </row>
    <row r="66" spans="1:12" x14ac:dyDescent="0.25">
      <c r="A66" s="8" t="s">
        <v>96</v>
      </c>
      <c r="B66" s="2">
        <v>-1.86915887850467E-2</v>
      </c>
      <c r="C66" s="2">
        <v>-3.8095238095238099E-2</v>
      </c>
      <c r="D66" s="2">
        <v>1.9801980198019799E-2</v>
      </c>
      <c r="E66" s="2">
        <v>0.116504854368932</v>
      </c>
      <c r="F66" s="2">
        <v>5.21739130434783E-2</v>
      </c>
      <c r="G66" s="2">
        <v>9.0909090909090898E-2</v>
      </c>
      <c r="H66" s="2">
        <v>0.65151515151515105</v>
      </c>
      <c r="I66" s="2">
        <v>0.33027522935779802</v>
      </c>
      <c r="J66" s="2">
        <v>0.27931034482758599</v>
      </c>
      <c r="K66" s="3">
        <v>2.06611570247934</v>
      </c>
      <c r="L66" s="3">
        <v>2.4672897196261698</v>
      </c>
    </row>
    <row r="67" spans="1:12" x14ac:dyDescent="0.25">
      <c r="A67" s="8" t="s">
        <v>97</v>
      </c>
      <c r="B67" s="2">
        <v>0.157894736842105</v>
      </c>
      <c r="C67" s="2">
        <v>9.0909090909090898E-2</v>
      </c>
      <c r="D67" s="2">
        <v>4.1666666666666699E-2</v>
      </c>
      <c r="E67" s="2">
        <v>0.24</v>
      </c>
      <c r="F67" s="2">
        <v>-3.2258064516128997E-2</v>
      </c>
      <c r="G67" s="2">
        <v>0.2</v>
      </c>
      <c r="H67" s="2">
        <v>0.33333333333333298</v>
      </c>
      <c r="I67" s="2">
        <v>0.20833333333333301</v>
      </c>
      <c r="J67" s="2">
        <v>0.15517241379310301</v>
      </c>
      <c r="K67" s="3">
        <v>1.2333333333333301</v>
      </c>
      <c r="L67" s="3">
        <v>2.5263157894736801</v>
      </c>
    </row>
    <row r="68" spans="1:12" x14ac:dyDescent="0.25">
      <c r="A68" s="8" t="s">
        <v>98</v>
      </c>
      <c r="B68" s="2">
        <v>-0.21333333333333299</v>
      </c>
      <c r="C68" s="2">
        <v>-6.7796610169491497E-2</v>
      </c>
      <c r="D68" s="2">
        <v>0</v>
      </c>
      <c r="E68" s="2">
        <v>3.6363636363636397E-2</v>
      </c>
      <c r="F68" s="2">
        <v>3.5087719298245598E-2</v>
      </c>
      <c r="G68" s="2">
        <v>1.6949152542372899E-2</v>
      </c>
      <c r="H68" s="2">
        <v>0.116666666666667</v>
      </c>
      <c r="I68" s="2">
        <v>0.26865671641791</v>
      </c>
      <c r="J68" s="2">
        <v>0.17647058823529399</v>
      </c>
      <c r="K68" s="3">
        <v>0.69491525423728795</v>
      </c>
      <c r="L68" s="3">
        <v>0.33333333333333298</v>
      </c>
    </row>
    <row r="69" spans="1:12" x14ac:dyDescent="0.25">
      <c r="A69" s="8" t="s">
        <v>99</v>
      </c>
      <c r="B69" s="2">
        <v>-6.9230769230769207E-2</v>
      </c>
      <c r="C69" s="2">
        <v>1.6528925619834701E-2</v>
      </c>
      <c r="D69" s="2">
        <v>8.1300813008130107E-3</v>
      </c>
      <c r="E69" s="2">
        <v>6.4516129032258104E-2</v>
      </c>
      <c r="F69" s="2">
        <v>0.10606060606060599</v>
      </c>
      <c r="G69" s="2">
        <v>0.17123287671232901</v>
      </c>
      <c r="H69" s="2">
        <v>0.36842105263157898</v>
      </c>
      <c r="I69" s="2">
        <v>0.38888888888888901</v>
      </c>
      <c r="J69" s="2">
        <v>0.190769230769231</v>
      </c>
      <c r="K69" s="3">
        <v>1.6506849315068499</v>
      </c>
      <c r="L69" s="3">
        <v>1.9769230769230799</v>
      </c>
    </row>
    <row r="70" spans="1:12" x14ac:dyDescent="0.25">
      <c r="A70" s="8" t="s">
        <v>100</v>
      </c>
      <c r="B70" s="2">
        <v>-0.14563106796116501</v>
      </c>
      <c r="C70" s="2">
        <v>-2.27272727272727E-2</v>
      </c>
      <c r="D70" s="2">
        <v>-0.15116279069767399</v>
      </c>
      <c r="E70" s="2">
        <v>-0.24657534246575299</v>
      </c>
      <c r="F70" s="2">
        <v>-0.145454545454545</v>
      </c>
      <c r="G70" s="2">
        <v>0.23404255319148901</v>
      </c>
      <c r="H70" s="2">
        <v>0.13793103448275901</v>
      </c>
      <c r="I70" s="2">
        <v>0.16666666666666699</v>
      </c>
      <c r="J70" s="2">
        <v>0.11688311688311701</v>
      </c>
      <c r="K70" s="3">
        <v>0.82978723404255295</v>
      </c>
      <c r="L70" s="3">
        <v>-0.16504854368932001</v>
      </c>
    </row>
    <row r="71" spans="1:12" x14ac:dyDescent="0.25">
      <c r="A71" s="11" t="s">
        <v>13</v>
      </c>
      <c r="B71" s="3">
        <v>-6.8252788104089204E-2</v>
      </c>
      <c r="C71" s="3">
        <v>2.4896265560166001E-2</v>
      </c>
      <c r="D71" s="3">
        <v>-1.5882902522578599E-2</v>
      </c>
      <c r="E71" s="3">
        <v>5.7753164556962E-2</v>
      </c>
      <c r="F71" s="3">
        <v>1.0620792819745701E-2</v>
      </c>
      <c r="G71" s="3">
        <v>5.5358200118413303E-2</v>
      </c>
      <c r="H71" s="3">
        <v>0.25245441795231399</v>
      </c>
      <c r="I71" s="3">
        <v>0.19462486002239601</v>
      </c>
      <c r="J71" s="3">
        <v>9.7675290588676397E-2</v>
      </c>
      <c r="K71" s="3">
        <v>0.73327412670219105</v>
      </c>
      <c r="L71" s="3">
        <v>0.74126394052044597</v>
      </c>
    </row>
    <row r="72" spans="1:12" x14ac:dyDescent="0.25">
      <c r="A72" s="15"/>
    </row>
    <row r="73" spans="1:12" x14ac:dyDescent="0.25">
      <c r="A73" s="13" t="s">
        <v>34</v>
      </c>
    </row>
    <row r="74" spans="1:12" x14ac:dyDescent="0.25">
      <c r="A74" s="14" t="s">
        <v>35</v>
      </c>
    </row>
    <row r="75" spans="1:12" x14ac:dyDescent="0.25">
      <c r="A75" s="14" t="s">
        <v>36</v>
      </c>
    </row>
    <row r="76" spans="1:12" x14ac:dyDescent="0.25">
      <c r="A76" s="14" t="s">
        <v>37</v>
      </c>
    </row>
    <row r="77" spans="1:12" x14ac:dyDescent="0.25">
      <c r="A77" s="14" t="s">
        <v>102</v>
      </c>
    </row>
    <row r="78" spans="1:12" x14ac:dyDescent="0.25">
      <c r="A78" s="14" t="s">
        <v>38</v>
      </c>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54</v>
      </c>
    </row>
    <row r="2" spans="1:11" ht="15" x14ac:dyDescent="0.25">
      <c r="A2" s="12" t="s">
        <v>26</v>
      </c>
    </row>
    <row r="3" spans="1:11" ht="15" x14ac:dyDescent="0.25">
      <c r="A3" s="12" t="s">
        <v>55</v>
      </c>
    </row>
    <row r="4" spans="1:11" x14ac:dyDescent="0.25">
      <c r="A4" s="15"/>
    </row>
    <row r="5" spans="1:11" x14ac:dyDescent="0.25">
      <c r="A5" s="17" t="str">
        <f>HYPERLINK("#'Table of contents'!A6",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51</v>
      </c>
      <c r="B8" s="1">
        <v>47795</v>
      </c>
      <c r="C8" s="1">
        <v>48380</v>
      </c>
      <c r="D8" s="1">
        <v>49889</v>
      </c>
      <c r="E8" s="1">
        <v>50631</v>
      </c>
      <c r="F8" s="1">
        <v>51079</v>
      </c>
      <c r="G8" s="1">
        <v>50925</v>
      </c>
      <c r="H8" s="1">
        <v>51897</v>
      </c>
      <c r="I8" s="1">
        <v>52469</v>
      </c>
      <c r="J8" s="1">
        <v>52662</v>
      </c>
      <c r="K8" s="1">
        <v>53844</v>
      </c>
    </row>
    <row r="9" spans="1:11" x14ac:dyDescent="0.25">
      <c r="A9" s="16" t="s">
        <v>52</v>
      </c>
      <c r="B9" s="1">
        <v>2125</v>
      </c>
      <c r="C9" s="1">
        <v>2108</v>
      </c>
      <c r="D9" s="1">
        <v>2093</v>
      </c>
      <c r="E9" s="1">
        <v>2145</v>
      </c>
      <c r="F9" s="1">
        <v>2193</v>
      </c>
      <c r="G9" s="1">
        <v>2330</v>
      </c>
      <c r="H9" s="1">
        <v>2559</v>
      </c>
      <c r="I9" s="1">
        <v>2735</v>
      </c>
      <c r="J9" s="1">
        <v>2917</v>
      </c>
      <c r="K9" s="1">
        <v>3082</v>
      </c>
    </row>
    <row r="10" spans="1:11" x14ac:dyDescent="0.25">
      <c r="A10" s="16" t="s">
        <v>53</v>
      </c>
      <c r="B10" s="1">
        <v>9496</v>
      </c>
      <c r="C10" s="1">
        <v>7863</v>
      </c>
      <c r="D10" s="1">
        <v>6860</v>
      </c>
      <c r="E10" s="1">
        <v>6438</v>
      </c>
      <c r="F10" s="1">
        <v>6378</v>
      </c>
      <c r="G10" s="1">
        <v>6596</v>
      </c>
      <c r="H10" s="1">
        <v>7744</v>
      </c>
      <c r="I10" s="1">
        <v>9138</v>
      </c>
      <c r="J10" s="1">
        <v>11042</v>
      </c>
      <c r="K10" s="1">
        <v>13035</v>
      </c>
    </row>
    <row r="11" spans="1:11" x14ac:dyDescent="0.25">
      <c r="A11" s="10" t="s">
        <v>13</v>
      </c>
      <c r="B11" s="5">
        <v>59416</v>
      </c>
      <c r="C11" s="5">
        <v>58351</v>
      </c>
      <c r="D11" s="5">
        <v>58842</v>
      </c>
      <c r="E11" s="5">
        <v>59214</v>
      </c>
      <c r="F11" s="5">
        <v>59650</v>
      </c>
      <c r="G11" s="5">
        <v>59851</v>
      </c>
      <c r="H11" s="5">
        <v>62200</v>
      </c>
      <c r="I11" s="5">
        <v>64342</v>
      </c>
      <c r="J11" s="5">
        <v>66621</v>
      </c>
      <c r="K11" s="5">
        <v>69961</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51</v>
      </c>
      <c r="B16" s="2">
        <v>0.80441295274000302</v>
      </c>
      <c r="C16" s="2">
        <v>0.829120323559151</v>
      </c>
      <c r="D16" s="2">
        <v>0.84784677611230097</v>
      </c>
      <c r="E16" s="2">
        <v>0.85505117033134104</v>
      </c>
      <c r="F16" s="2">
        <v>0.85631181894383901</v>
      </c>
      <c r="G16" s="2">
        <v>0.85086297639137198</v>
      </c>
      <c r="H16" s="2">
        <v>0.83435691318327998</v>
      </c>
      <c r="I16" s="2">
        <v>0.81547045475739</v>
      </c>
      <c r="J16" s="2">
        <v>0.79047147295897702</v>
      </c>
      <c r="K16" s="2">
        <v>0.76962879318477395</v>
      </c>
    </row>
    <row r="17" spans="1:12" x14ac:dyDescent="0.25">
      <c r="A17" s="8" t="s">
        <v>52</v>
      </c>
      <c r="B17" s="2">
        <v>3.5764777164400199E-2</v>
      </c>
      <c r="C17" s="2">
        <v>3.6126201778889797E-2</v>
      </c>
      <c r="D17" s="2">
        <v>3.5569831073043102E-2</v>
      </c>
      <c r="E17" s="2">
        <v>3.6224541493565701E-2</v>
      </c>
      <c r="F17" s="2">
        <v>3.67644593461861E-2</v>
      </c>
      <c r="G17" s="2">
        <v>3.8930009523650402E-2</v>
      </c>
      <c r="H17" s="2">
        <v>4.1141479099678503E-2</v>
      </c>
      <c r="I17" s="2">
        <v>4.2507227005688403E-2</v>
      </c>
      <c r="J17" s="2">
        <v>4.3784992720013197E-2</v>
      </c>
      <c r="K17" s="2">
        <v>4.4053115307099697E-2</v>
      </c>
    </row>
    <row r="18" spans="1:12" x14ac:dyDescent="0.25">
      <c r="A18" s="8" t="s">
        <v>53</v>
      </c>
      <c r="B18" s="2">
        <v>0.15982227009559699</v>
      </c>
      <c r="C18" s="2">
        <v>0.13475347466196</v>
      </c>
      <c r="D18" s="2">
        <v>0.116583392814656</v>
      </c>
      <c r="E18" s="2">
        <v>0.108724288175094</v>
      </c>
      <c r="F18" s="2">
        <v>0.10692372170997499</v>
      </c>
      <c r="G18" s="2">
        <v>0.110207014084978</v>
      </c>
      <c r="H18" s="2">
        <v>0.124501607717042</v>
      </c>
      <c r="I18" s="2">
        <v>0.14202231823692099</v>
      </c>
      <c r="J18" s="2">
        <v>0.16574353432100999</v>
      </c>
      <c r="K18" s="2">
        <v>0.186318091508126</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51</v>
      </c>
      <c r="B23" s="2">
        <v>1.2239774034940899E-2</v>
      </c>
      <c r="C23" s="2">
        <v>3.11905746176106E-2</v>
      </c>
      <c r="D23" s="2">
        <v>1.4873018100182401E-2</v>
      </c>
      <c r="E23" s="2">
        <v>8.8483340246094302E-3</v>
      </c>
      <c r="F23" s="2">
        <v>-3.01493764560778E-3</v>
      </c>
      <c r="G23" s="2">
        <v>1.9086892488954298E-2</v>
      </c>
      <c r="H23" s="2">
        <v>1.10218317051082E-2</v>
      </c>
      <c r="I23" s="2">
        <v>3.67836246164402E-3</v>
      </c>
      <c r="J23" s="2">
        <v>2.2445026774524299E-2</v>
      </c>
      <c r="K23" s="3">
        <v>5.7319587628865999E-2</v>
      </c>
      <c r="L23" s="3">
        <v>0.12656135579035499</v>
      </c>
    </row>
    <row r="24" spans="1:12" x14ac:dyDescent="0.25">
      <c r="A24" s="8" t="s">
        <v>52</v>
      </c>
      <c r="B24" s="2">
        <v>-8.0000000000000002E-3</v>
      </c>
      <c r="C24" s="2">
        <v>-7.1157495256166997E-3</v>
      </c>
      <c r="D24" s="2">
        <v>2.4844720496894401E-2</v>
      </c>
      <c r="E24" s="2">
        <v>2.2377622377622398E-2</v>
      </c>
      <c r="F24" s="2">
        <v>6.2471500227998203E-2</v>
      </c>
      <c r="G24" s="2">
        <v>9.82832618025751E-2</v>
      </c>
      <c r="H24" s="2">
        <v>6.8776865963266903E-2</v>
      </c>
      <c r="I24" s="2">
        <v>6.6544789762340004E-2</v>
      </c>
      <c r="J24" s="2">
        <v>5.6564964004113802E-2</v>
      </c>
      <c r="K24" s="3">
        <v>0.32274678111588001</v>
      </c>
      <c r="L24" s="3">
        <v>0.45035294117647101</v>
      </c>
    </row>
    <row r="25" spans="1:12" x14ac:dyDescent="0.25">
      <c r="A25" s="8" t="s">
        <v>53</v>
      </c>
      <c r="B25" s="2">
        <v>-0.171967144060657</v>
      </c>
      <c r="C25" s="2">
        <v>-0.127559455678494</v>
      </c>
      <c r="D25" s="2">
        <v>-6.1516034985422699E-2</v>
      </c>
      <c r="E25" s="2">
        <v>-9.3196644920782792E-3</v>
      </c>
      <c r="F25" s="2">
        <v>3.41799937284415E-2</v>
      </c>
      <c r="G25" s="2">
        <v>0.17404487568223201</v>
      </c>
      <c r="H25" s="2">
        <v>0.18001033057851201</v>
      </c>
      <c r="I25" s="2">
        <v>0.20836069161742199</v>
      </c>
      <c r="J25" s="2">
        <v>0.180492664372396</v>
      </c>
      <c r="K25" s="3">
        <v>0.97619769557307501</v>
      </c>
      <c r="L25" s="3">
        <v>0.37268323504633499</v>
      </c>
    </row>
    <row r="26" spans="1:12" x14ac:dyDescent="0.25">
      <c r="A26" s="11" t="s">
        <v>13</v>
      </c>
      <c r="B26" s="3">
        <v>-1.79244647906288E-2</v>
      </c>
      <c r="C26" s="3">
        <v>8.4145944371133308E-3</v>
      </c>
      <c r="D26" s="3">
        <v>6.3220148873253798E-3</v>
      </c>
      <c r="E26" s="3">
        <v>7.3631235856385299E-3</v>
      </c>
      <c r="F26" s="3">
        <v>3.3696563285834E-3</v>
      </c>
      <c r="G26" s="3">
        <v>3.9247464536933403E-2</v>
      </c>
      <c r="H26" s="3">
        <v>3.4437299035369802E-2</v>
      </c>
      <c r="I26" s="3">
        <v>3.5420098846787498E-2</v>
      </c>
      <c r="J26" s="3">
        <v>5.0134342024286599E-2</v>
      </c>
      <c r="K26" s="3">
        <v>0.168919483383736</v>
      </c>
      <c r="L26" s="3">
        <v>0.177477447152282</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176</v>
      </c>
    </row>
    <row r="2" spans="1:11" ht="15" x14ac:dyDescent="0.25">
      <c r="A2" s="12" t="s">
        <v>177</v>
      </c>
    </row>
    <row r="3" spans="1:11" ht="15" x14ac:dyDescent="0.25">
      <c r="A3" s="12" t="s">
        <v>27</v>
      </c>
    </row>
    <row r="4" spans="1:11" x14ac:dyDescent="0.25">
      <c r="A4" s="15"/>
    </row>
    <row r="5" spans="1:11" x14ac:dyDescent="0.25">
      <c r="A5" s="17" t="str">
        <f>HYPERLINK("#'Table of contents'!A60",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10</v>
      </c>
      <c r="B8" s="1">
        <v>647</v>
      </c>
      <c r="C8" s="1">
        <v>609</v>
      </c>
      <c r="D8" s="1">
        <v>606</v>
      </c>
      <c r="E8" s="1">
        <v>575</v>
      </c>
      <c r="F8" s="1">
        <v>545</v>
      </c>
      <c r="G8" s="1">
        <v>574</v>
      </c>
      <c r="H8" s="1">
        <v>557</v>
      </c>
      <c r="I8" s="1">
        <v>531</v>
      </c>
      <c r="J8" s="1">
        <v>474</v>
      </c>
      <c r="K8" s="1">
        <v>508</v>
      </c>
    </row>
    <row r="9" spans="1:11" x14ac:dyDescent="0.25">
      <c r="A9" s="16" t="s">
        <v>11</v>
      </c>
      <c r="B9" s="1">
        <v>1411</v>
      </c>
      <c r="C9" s="1">
        <v>1301</v>
      </c>
      <c r="D9" s="1">
        <v>1315</v>
      </c>
      <c r="E9" s="1">
        <v>1343</v>
      </c>
      <c r="F9" s="1">
        <v>1425</v>
      </c>
      <c r="G9" s="1">
        <v>1464</v>
      </c>
      <c r="H9" s="1">
        <v>1545</v>
      </c>
      <c r="I9" s="1">
        <v>1625</v>
      </c>
      <c r="J9" s="1">
        <v>1700</v>
      </c>
      <c r="K9" s="1">
        <v>1715</v>
      </c>
    </row>
    <row r="10" spans="1:11" x14ac:dyDescent="0.25">
      <c r="A10" s="16" t="s">
        <v>12</v>
      </c>
      <c r="B10" s="1">
        <v>233</v>
      </c>
      <c r="C10" s="1">
        <v>185</v>
      </c>
      <c r="D10" s="1">
        <v>151</v>
      </c>
      <c r="E10" s="1">
        <v>150</v>
      </c>
      <c r="F10" s="1">
        <v>139</v>
      </c>
      <c r="G10" s="1">
        <v>138</v>
      </c>
      <c r="H10" s="1">
        <v>184</v>
      </c>
      <c r="I10" s="1">
        <v>241</v>
      </c>
      <c r="J10" s="1">
        <v>265</v>
      </c>
      <c r="K10" s="1">
        <v>278</v>
      </c>
    </row>
    <row r="11" spans="1:11" x14ac:dyDescent="0.25">
      <c r="A11" s="10" t="s">
        <v>13</v>
      </c>
      <c r="B11" s="5">
        <v>2291</v>
      </c>
      <c r="C11" s="5">
        <v>2095</v>
      </c>
      <c r="D11" s="5">
        <v>2072</v>
      </c>
      <c r="E11" s="5">
        <v>2068</v>
      </c>
      <c r="F11" s="5">
        <v>2109</v>
      </c>
      <c r="G11" s="5">
        <v>2176</v>
      </c>
      <c r="H11" s="5">
        <v>2286</v>
      </c>
      <c r="I11" s="5">
        <v>2397</v>
      </c>
      <c r="J11" s="5">
        <v>2439</v>
      </c>
      <c r="K11" s="5">
        <v>2501</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10</v>
      </c>
      <c r="B16" s="2">
        <v>0.28240942819729398</v>
      </c>
      <c r="C16" s="2">
        <v>0.290692124105012</v>
      </c>
      <c r="D16" s="2">
        <v>0.292471042471042</v>
      </c>
      <c r="E16" s="2">
        <v>0.27804642166344301</v>
      </c>
      <c r="F16" s="2">
        <v>0.25841631104788998</v>
      </c>
      <c r="G16" s="2">
        <v>0.26378676470588203</v>
      </c>
      <c r="H16" s="2">
        <v>0.24365704286964099</v>
      </c>
      <c r="I16" s="2">
        <v>0.22152690863579499</v>
      </c>
      <c r="J16" s="2">
        <v>0.194341943419434</v>
      </c>
      <c r="K16" s="2">
        <v>0.20311875249899999</v>
      </c>
    </row>
    <row r="17" spans="1:12" x14ac:dyDescent="0.25">
      <c r="A17" s="8" t="s">
        <v>11</v>
      </c>
      <c r="B17" s="2">
        <v>0.61588825840244399</v>
      </c>
      <c r="C17" s="2">
        <v>0.62100238663484497</v>
      </c>
      <c r="D17" s="2">
        <v>0.63465250965250997</v>
      </c>
      <c r="E17" s="2">
        <v>0.649419729206963</v>
      </c>
      <c r="F17" s="2">
        <v>0.67567567567567599</v>
      </c>
      <c r="G17" s="2">
        <v>0.67279411764705899</v>
      </c>
      <c r="H17" s="2">
        <v>0.67585301837270295</v>
      </c>
      <c r="I17" s="2">
        <v>0.67793074676679199</v>
      </c>
      <c r="J17" s="2">
        <v>0.69700697006970103</v>
      </c>
      <c r="K17" s="2">
        <v>0.68572570971611402</v>
      </c>
    </row>
    <row r="18" spans="1:12" x14ac:dyDescent="0.25">
      <c r="A18" s="8" t="s">
        <v>12</v>
      </c>
      <c r="B18" s="2">
        <v>0.10170231340026201</v>
      </c>
      <c r="C18" s="2">
        <v>8.83054892601432E-2</v>
      </c>
      <c r="D18" s="2">
        <v>7.2876447876447897E-2</v>
      </c>
      <c r="E18" s="2">
        <v>7.2533849129593805E-2</v>
      </c>
      <c r="F18" s="2">
        <v>6.5908013276434294E-2</v>
      </c>
      <c r="G18" s="2">
        <v>6.3419117647058806E-2</v>
      </c>
      <c r="H18" s="2">
        <v>8.0489938757655297E-2</v>
      </c>
      <c r="I18" s="2">
        <v>0.100542344597413</v>
      </c>
      <c r="J18" s="2">
        <v>0.108651086510865</v>
      </c>
      <c r="K18" s="2">
        <v>0.111155537784886</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10</v>
      </c>
      <c r="B23" s="2">
        <v>-5.8732612055641398E-2</v>
      </c>
      <c r="C23" s="2">
        <v>-4.92610837438424E-3</v>
      </c>
      <c r="D23" s="2">
        <v>-5.1155115511551198E-2</v>
      </c>
      <c r="E23" s="2">
        <v>-5.21739130434783E-2</v>
      </c>
      <c r="F23" s="2">
        <v>5.3211009174311902E-2</v>
      </c>
      <c r="G23" s="2">
        <v>-2.9616724738675999E-2</v>
      </c>
      <c r="H23" s="2">
        <v>-4.66786355475763E-2</v>
      </c>
      <c r="I23" s="2">
        <v>-0.10734463276836199</v>
      </c>
      <c r="J23" s="2">
        <v>7.1729957805907199E-2</v>
      </c>
      <c r="K23" s="3">
        <v>-0.114982578397213</v>
      </c>
      <c r="L23" s="3">
        <v>-0.21483771251931999</v>
      </c>
    </row>
    <row r="24" spans="1:12" x14ac:dyDescent="0.25">
      <c r="A24" s="8" t="s">
        <v>11</v>
      </c>
      <c r="B24" s="2">
        <v>-7.7958894401133905E-2</v>
      </c>
      <c r="C24" s="2">
        <v>1.0760953112989999E-2</v>
      </c>
      <c r="D24" s="2">
        <v>2.1292775665399201E-2</v>
      </c>
      <c r="E24" s="2">
        <v>6.1057334326135498E-2</v>
      </c>
      <c r="F24" s="2">
        <v>2.7368421052631601E-2</v>
      </c>
      <c r="G24" s="2">
        <v>5.5327868852459001E-2</v>
      </c>
      <c r="H24" s="2">
        <v>5.1779935275080902E-2</v>
      </c>
      <c r="I24" s="2">
        <v>4.6153846153846198E-2</v>
      </c>
      <c r="J24" s="2">
        <v>8.8235294117647092E-3</v>
      </c>
      <c r="K24" s="3">
        <v>0.17144808743169401</v>
      </c>
      <c r="L24" s="3">
        <v>0.215450035435861</v>
      </c>
    </row>
    <row r="25" spans="1:12" x14ac:dyDescent="0.25">
      <c r="A25" s="8" t="s">
        <v>12</v>
      </c>
      <c r="B25" s="2">
        <v>-0.20600858369098701</v>
      </c>
      <c r="C25" s="2">
        <v>-0.18378378378378399</v>
      </c>
      <c r="D25" s="2">
        <v>-6.6225165562913899E-3</v>
      </c>
      <c r="E25" s="2">
        <v>-7.3333333333333306E-2</v>
      </c>
      <c r="F25" s="2">
        <v>-7.1942446043165497E-3</v>
      </c>
      <c r="G25" s="2">
        <v>0.33333333333333298</v>
      </c>
      <c r="H25" s="2">
        <v>0.309782608695652</v>
      </c>
      <c r="I25" s="2">
        <v>9.9585062240663894E-2</v>
      </c>
      <c r="J25" s="2">
        <v>4.9056603773584902E-2</v>
      </c>
      <c r="K25" s="3">
        <v>1.01449275362319</v>
      </c>
      <c r="L25" s="3">
        <v>0.1931330472103</v>
      </c>
    </row>
    <row r="26" spans="1:12" x14ac:dyDescent="0.25">
      <c r="A26" s="11" t="s">
        <v>13</v>
      </c>
      <c r="B26" s="3">
        <v>-8.5552160628546495E-2</v>
      </c>
      <c r="C26" s="3">
        <v>-1.09785202863962E-2</v>
      </c>
      <c r="D26" s="3">
        <v>-1.9305019305019299E-3</v>
      </c>
      <c r="E26" s="3">
        <v>1.9825918762089001E-2</v>
      </c>
      <c r="F26" s="3">
        <v>3.1768610715979098E-2</v>
      </c>
      <c r="G26" s="3">
        <v>5.0551470588235302E-2</v>
      </c>
      <c r="H26" s="3">
        <v>4.8556430446194197E-2</v>
      </c>
      <c r="I26" s="3">
        <v>1.7521902377972499E-2</v>
      </c>
      <c r="J26" s="3">
        <v>2.5420254202542E-2</v>
      </c>
      <c r="K26" s="3">
        <v>0.14935661764705899</v>
      </c>
      <c r="L26" s="3">
        <v>9.16630292448712E-2</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178</v>
      </c>
    </row>
    <row r="2" spans="1:11" ht="15" x14ac:dyDescent="0.25">
      <c r="A2" s="12" t="s">
        <v>177</v>
      </c>
    </row>
    <row r="3" spans="1:11" ht="15" x14ac:dyDescent="0.25">
      <c r="A3" s="12" t="s">
        <v>42</v>
      </c>
    </row>
    <row r="4" spans="1:11" x14ac:dyDescent="0.25">
      <c r="A4" s="15"/>
    </row>
    <row r="5" spans="1:11" x14ac:dyDescent="0.25">
      <c r="A5" s="17" t="str">
        <f>HYPERLINK("#'Table of contents'!A61",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39</v>
      </c>
      <c r="B8" s="1">
        <v>520</v>
      </c>
      <c r="C8" s="1">
        <v>447</v>
      </c>
      <c r="D8" s="1">
        <v>420</v>
      </c>
      <c r="E8" s="1">
        <v>395</v>
      </c>
      <c r="F8" s="1">
        <v>396</v>
      </c>
      <c r="G8" s="1">
        <v>415</v>
      </c>
      <c r="H8" s="1">
        <v>427</v>
      </c>
      <c r="I8" s="1">
        <v>474</v>
      </c>
      <c r="J8" s="1">
        <v>459</v>
      </c>
      <c r="K8" s="1">
        <v>440</v>
      </c>
    </row>
    <row r="9" spans="1:11" x14ac:dyDescent="0.25">
      <c r="A9" s="16" t="s">
        <v>40</v>
      </c>
      <c r="B9" s="1">
        <v>1771</v>
      </c>
      <c r="C9" s="1">
        <v>1648</v>
      </c>
      <c r="D9" s="1">
        <v>1652</v>
      </c>
      <c r="E9" s="1">
        <v>1673</v>
      </c>
      <c r="F9" s="1">
        <v>1713</v>
      </c>
      <c r="G9" s="1">
        <v>1761</v>
      </c>
      <c r="H9" s="1">
        <v>1859</v>
      </c>
      <c r="I9" s="1">
        <v>1923</v>
      </c>
      <c r="J9" s="1">
        <v>1980</v>
      </c>
      <c r="K9" s="1">
        <v>2061</v>
      </c>
    </row>
    <row r="10" spans="1:11" x14ac:dyDescent="0.25">
      <c r="A10" s="10" t="s">
        <v>13</v>
      </c>
      <c r="B10" s="5">
        <v>2291</v>
      </c>
      <c r="C10" s="5">
        <v>2095</v>
      </c>
      <c r="D10" s="5">
        <v>2072</v>
      </c>
      <c r="E10" s="5">
        <v>2068</v>
      </c>
      <c r="F10" s="5">
        <v>2109</v>
      </c>
      <c r="G10" s="5">
        <v>2176</v>
      </c>
      <c r="H10" s="5">
        <v>2286</v>
      </c>
      <c r="I10" s="5">
        <v>2397</v>
      </c>
      <c r="J10" s="5">
        <v>2439</v>
      </c>
      <c r="K10" s="5">
        <v>2501</v>
      </c>
    </row>
    <row r="11" spans="1:11" x14ac:dyDescent="0.25">
      <c r="A11" s="15"/>
    </row>
    <row r="12" spans="1:11" x14ac:dyDescent="0.25">
      <c r="A12" s="15"/>
    </row>
    <row r="13" spans="1:11" x14ac:dyDescent="0.25">
      <c r="A13" s="15"/>
      <c r="B13" s="21" t="s">
        <v>29</v>
      </c>
      <c r="C13" s="22"/>
      <c r="D13" s="22"/>
      <c r="E13" s="22"/>
      <c r="F13" s="22"/>
      <c r="G13" s="22"/>
      <c r="H13" s="22"/>
      <c r="I13" s="22"/>
      <c r="J13" s="22"/>
      <c r="K13" s="22"/>
    </row>
    <row r="14" spans="1:11" x14ac:dyDescent="0.25">
      <c r="A14" s="9" t="s">
        <v>33</v>
      </c>
      <c r="B14" s="4" t="s">
        <v>0</v>
      </c>
      <c r="C14" s="4" t="s">
        <v>1</v>
      </c>
      <c r="D14" s="4" t="s">
        <v>2</v>
      </c>
      <c r="E14" s="4" t="s">
        <v>3</v>
      </c>
      <c r="F14" s="4" t="s">
        <v>4</v>
      </c>
      <c r="G14" s="4" t="s">
        <v>5</v>
      </c>
      <c r="H14" s="4" t="s">
        <v>6</v>
      </c>
      <c r="I14" s="4" t="s">
        <v>7</v>
      </c>
      <c r="J14" s="4" t="s">
        <v>8</v>
      </c>
      <c r="K14" s="4" t="s">
        <v>9</v>
      </c>
    </row>
    <row r="15" spans="1:11" x14ac:dyDescent="0.25">
      <c r="A15" s="8" t="s">
        <v>39</v>
      </c>
      <c r="B15" s="2">
        <v>0.22697512003491899</v>
      </c>
      <c r="C15" s="2">
        <v>0.213365155131265</v>
      </c>
      <c r="D15" s="2">
        <v>0.20270270270270299</v>
      </c>
      <c r="E15" s="2">
        <v>0.19100580270792999</v>
      </c>
      <c r="F15" s="2">
        <v>0.187766714082504</v>
      </c>
      <c r="G15" s="2">
        <v>0.19071691176470601</v>
      </c>
      <c r="H15" s="2">
        <v>0.18678915135608001</v>
      </c>
      <c r="I15" s="2">
        <v>0.19774718397997501</v>
      </c>
      <c r="J15" s="2">
        <v>0.188191881918819</v>
      </c>
      <c r="K15" s="2">
        <v>0.17592962814874</v>
      </c>
    </row>
    <row r="16" spans="1:11" x14ac:dyDescent="0.25">
      <c r="A16" s="8" t="s">
        <v>40</v>
      </c>
      <c r="B16" s="2">
        <v>0.77302487996508096</v>
      </c>
      <c r="C16" s="2">
        <v>0.78663484486873503</v>
      </c>
      <c r="D16" s="2">
        <v>0.79729729729729704</v>
      </c>
      <c r="E16" s="2">
        <v>0.80899419729207001</v>
      </c>
      <c r="F16" s="2">
        <v>0.812233285917496</v>
      </c>
      <c r="G16" s="2">
        <v>0.80928308823529405</v>
      </c>
      <c r="H16" s="2">
        <v>0.81321084864391902</v>
      </c>
      <c r="I16" s="2">
        <v>0.80225281602002496</v>
      </c>
      <c r="J16" s="2">
        <v>0.81180811808118103</v>
      </c>
      <c r="K16" s="2">
        <v>0.82407037185125998</v>
      </c>
    </row>
    <row r="17" spans="1:12" x14ac:dyDescent="0.25">
      <c r="A17" s="15"/>
    </row>
    <row r="18" spans="1:12" x14ac:dyDescent="0.25">
      <c r="A18" s="15"/>
    </row>
    <row r="19" spans="1:12" x14ac:dyDescent="0.25">
      <c r="A19" s="15"/>
      <c r="B19" s="21" t="s">
        <v>30</v>
      </c>
      <c r="C19" s="21"/>
      <c r="D19" s="21"/>
      <c r="E19" s="21"/>
      <c r="F19" s="21"/>
      <c r="G19" s="21"/>
      <c r="H19" s="21"/>
      <c r="I19" s="21"/>
      <c r="J19" s="21"/>
      <c r="K19" s="6" t="s">
        <v>31</v>
      </c>
      <c r="L19" s="6" t="s">
        <v>32</v>
      </c>
    </row>
    <row r="20" spans="1:12" x14ac:dyDescent="0.25">
      <c r="A20" s="9" t="s">
        <v>33</v>
      </c>
      <c r="B20" s="4" t="s">
        <v>14</v>
      </c>
      <c r="C20" s="4" t="s">
        <v>15</v>
      </c>
      <c r="D20" s="4" t="s">
        <v>16</v>
      </c>
      <c r="E20" s="4" t="s">
        <v>17</v>
      </c>
      <c r="F20" s="4" t="s">
        <v>18</v>
      </c>
      <c r="G20" s="4" t="s">
        <v>19</v>
      </c>
      <c r="H20" s="4" t="s">
        <v>20</v>
      </c>
      <c r="I20" s="4" t="s">
        <v>21</v>
      </c>
      <c r="J20" s="4" t="s">
        <v>22</v>
      </c>
      <c r="K20" s="4" t="s">
        <v>23</v>
      </c>
      <c r="L20" s="4" t="s">
        <v>24</v>
      </c>
    </row>
    <row r="21" spans="1:12" x14ac:dyDescent="0.25">
      <c r="A21" s="8" t="s">
        <v>39</v>
      </c>
      <c r="B21" s="2">
        <v>-0.140384615384615</v>
      </c>
      <c r="C21" s="2">
        <v>-6.0402684563758399E-2</v>
      </c>
      <c r="D21" s="2">
        <v>-5.95238095238095E-2</v>
      </c>
      <c r="E21" s="2">
        <v>2.5316455696202502E-3</v>
      </c>
      <c r="F21" s="2">
        <v>4.7979797979797997E-2</v>
      </c>
      <c r="G21" s="2">
        <v>2.89156626506024E-2</v>
      </c>
      <c r="H21" s="2">
        <v>0.11007025761124101</v>
      </c>
      <c r="I21" s="2">
        <v>-3.1645569620253201E-2</v>
      </c>
      <c r="J21" s="2">
        <v>-4.13943355119826E-2</v>
      </c>
      <c r="K21" s="3">
        <v>6.02409638554217E-2</v>
      </c>
      <c r="L21" s="3">
        <v>-0.15384615384615399</v>
      </c>
    </row>
    <row r="22" spans="1:12" x14ac:dyDescent="0.25">
      <c r="A22" s="8" t="s">
        <v>40</v>
      </c>
      <c r="B22" s="2">
        <v>-6.9452286843591199E-2</v>
      </c>
      <c r="C22" s="2">
        <v>2.4271844660194199E-3</v>
      </c>
      <c r="D22" s="2">
        <v>1.27118644067797E-2</v>
      </c>
      <c r="E22" s="2">
        <v>2.3909145248057401E-2</v>
      </c>
      <c r="F22" s="2">
        <v>2.8021015761821401E-2</v>
      </c>
      <c r="G22" s="2">
        <v>5.5650198750709798E-2</v>
      </c>
      <c r="H22" s="2">
        <v>3.4427111350188298E-2</v>
      </c>
      <c r="I22" s="2">
        <v>2.9641185647425902E-2</v>
      </c>
      <c r="J22" s="2">
        <v>4.0909090909090902E-2</v>
      </c>
      <c r="K22" s="3">
        <v>0.17035775127768299</v>
      </c>
      <c r="L22" s="3">
        <v>0.16374929418407699</v>
      </c>
    </row>
    <row r="23" spans="1:12" x14ac:dyDescent="0.25">
      <c r="A23" s="11" t="s">
        <v>13</v>
      </c>
      <c r="B23" s="3">
        <v>-8.5552160628546495E-2</v>
      </c>
      <c r="C23" s="3">
        <v>-1.09785202863962E-2</v>
      </c>
      <c r="D23" s="3">
        <v>-1.9305019305019299E-3</v>
      </c>
      <c r="E23" s="3">
        <v>1.9825918762089001E-2</v>
      </c>
      <c r="F23" s="3">
        <v>3.1768610715979098E-2</v>
      </c>
      <c r="G23" s="3">
        <v>5.0551470588235302E-2</v>
      </c>
      <c r="H23" s="3">
        <v>4.8556430446194197E-2</v>
      </c>
      <c r="I23" s="3">
        <v>1.7521902377972499E-2</v>
      </c>
      <c r="J23" s="3">
        <v>2.5420254202542E-2</v>
      </c>
      <c r="K23" s="3">
        <v>0.14935661764705899</v>
      </c>
      <c r="L23" s="3">
        <v>9.16630292448712E-2</v>
      </c>
    </row>
    <row r="24" spans="1:12" x14ac:dyDescent="0.25">
      <c r="A24" s="15"/>
    </row>
    <row r="25" spans="1:12" x14ac:dyDescent="0.25">
      <c r="A25" s="13" t="s">
        <v>34</v>
      </c>
    </row>
    <row r="26" spans="1:12" x14ac:dyDescent="0.25">
      <c r="A26" s="14" t="s">
        <v>35</v>
      </c>
    </row>
    <row r="27" spans="1:12" x14ac:dyDescent="0.25">
      <c r="A27" s="14" t="s">
        <v>36</v>
      </c>
    </row>
    <row r="28" spans="1:12" x14ac:dyDescent="0.25">
      <c r="A28" s="14" t="s">
        <v>37</v>
      </c>
    </row>
    <row r="29" spans="1:12" x14ac:dyDescent="0.25">
      <c r="A29" s="14" t="s">
        <v>38</v>
      </c>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179</v>
      </c>
    </row>
    <row r="2" spans="1:11" ht="15" x14ac:dyDescent="0.25">
      <c r="A2" s="12" t="s">
        <v>177</v>
      </c>
    </row>
    <row r="3" spans="1:11" ht="15" x14ac:dyDescent="0.25">
      <c r="A3" s="12" t="s">
        <v>50</v>
      </c>
    </row>
    <row r="4" spans="1:11" x14ac:dyDescent="0.25">
      <c r="A4" s="15"/>
    </row>
    <row r="5" spans="1:11" x14ac:dyDescent="0.25">
      <c r="A5" s="17" t="str">
        <f>HYPERLINK("#'Table of contents'!A62",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43</v>
      </c>
      <c r="B8" s="1">
        <v>697</v>
      </c>
      <c r="C8" s="1">
        <v>551</v>
      </c>
      <c r="D8" s="1">
        <v>474</v>
      </c>
      <c r="E8" s="1">
        <v>452</v>
      </c>
      <c r="F8" s="1">
        <v>450</v>
      </c>
      <c r="G8" s="1">
        <v>446</v>
      </c>
      <c r="H8" s="1">
        <v>481</v>
      </c>
      <c r="I8" s="1">
        <v>513</v>
      </c>
      <c r="J8" s="1">
        <v>541</v>
      </c>
      <c r="K8" s="1">
        <v>563</v>
      </c>
    </row>
    <row r="9" spans="1:11" x14ac:dyDescent="0.25">
      <c r="A9" s="16" t="s">
        <v>44</v>
      </c>
      <c r="B9" s="1">
        <v>131</v>
      </c>
      <c r="C9" s="1">
        <v>114</v>
      </c>
      <c r="D9" s="1">
        <v>112</v>
      </c>
      <c r="E9" s="1">
        <v>104</v>
      </c>
      <c r="F9" s="1">
        <v>114</v>
      </c>
      <c r="G9" s="1">
        <v>124</v>
      </c>
      <c r="H9" s="1">
        <v>150</v>
      </c>
      <c r="I9" s="1">
        <v>186</v>
      </c>
      <c r="J9" s="1">
        <v>210</v>
      </c>
      <c r="K9" s="1">
        <v>227</v>
      </c>
    </row>
    <row r="10" spans="1:11" x14ac:dyDescent="0.25">
      <c r="A10" s="16" t="s">
        <v>45</v>
      </c>
      <c r="B10" s="1">
        <v>55</v>
      </c>
      <c r="C10" s="1">
        <v>50</v>
      </c>
      <c r="D10" s="1">
        <v>56</v>
      </c>
      <c r="E10" s="1">
        <v>61</v>
      </c>
      <c r="F10" s="1">
        <v>68</v>
      </c>
      <c r="G10" s="1">
        <v>71</v>
      </c>
      <c r="H10" s="1">
        <v>77</v>
      </c>
      <c r="I10" s="1">
        <v>81</v>
      </c>
      <c r="J10" s="1">
        <v>89</v>
      </c>
      <c r="K10" s="1">
        <v>100</v>
      </c>
    </row>
    <row r="11" spans="1:11" x14ac:dyDescent="0.25">
      <c r="A11" s="16" t="s">
        <v>46</v>
      </c>
      <c r="B11" s="1">
        <v>1181</v>
      </c>
      <c r="C11" s="1">
        <v>1186</v>
      </c>
      <c r="D11" s="1">
        <v>1235</v>
      </c>
      <c r="E11" s="1">
        <v>1276</v>
      </c>
      <c r="F11" s="1">
        <v>1318</v>
      </c>
      <c r="G11" s="1">
        <v>1383</v>
      </c>
      <c r="H11" s="1">
        <v>1402</v>
      </c>
      <c r="I11" s="1">
        <v>1424</v>
      </c>
      <c r="J11" s="1">
        <v>1404</v>
      </c>
      <c r="K11" s="1">
        <v>1413</v>
      </c>
    </row>
    <row r="12" spans="1:11" x14ac:dyDescent="0.25">
      <c r="A12" s="16" t="s">
        <v>47</v>
      </c>
      <c r="B12" s="1">
        <v>95</v>
      </c>
      <c r="C12" s="1">
        <v>79</v>
      </c>
      <c r="D12" s="1">
        <v>86</v>
      </c>
      <c r="E12" s="1">
        <v>82</v>
      </c>
      <c r="F12" s="1">
        <v>82</v>
      </c>
      <c r="G12" s="1">
        <v>82</v>
      </c>
      <c r="H12" s="1">
        <v>111</v>
      </c>
      <c r="I12" s="1">
        <v>129</v>
      </c>
      <c r="J12" s="1">
        <v>127</v>
      </c>
      <c r="K12" s="1">
        <v>123</v>
      </c>
    </row>
    <row r="13" spans="1:11" x14ac:dyDescent="0.25">
      <c r="A13" s="16" t="s">
        <v>48</v>
      </c>
      <c r="B13" s="1">
        <v>132</v>
      </c>
      <c r="C13" s="1">
        <v>115</v>
      </c>
      <c r="D13" s="1">
        <v>109</v>
      </c>
      <c r="E13" s="1">
        <v>93</v>
      </c>
      <c r="F13" s="1">
        <v>77</v>
      </c>
      <c r="G13" s="1">
        <v>70</v>
      </c>
      <c r="H13" s="1">
        <v>65</v>
      </c>
      <c r="I13" s="1">
        <v>64</v>
      </c>
      <c r="J13" s="1">
        <v>68</v>
      </c>
      <c r="K13" s="1">
        <v>75</v>
      </c>
    </row>
    <row r="14" spans="1:11" x14ac:dyDescent="0.25">
      <c r="A14" s="10" t="s">
        <v>13</v>
      </c>
      <c r="B14" s="5">
        <v>2291</v>
      </c>
      <c r="C14" s="5">
        <v>2095</v>
      </c>
      <c r="D14" s="5">
        <v>2072</v>
      </c>
      <c r="E14" s="5">
        <v>2068</v>
      </c>
      <c r="F14" s="5">
        <v>2109</v>
      </c>
      <c r="G14" s="5">
        <v>2176</v>
      </c>
      <c r="H14" s="5">
        <v>2286</v>
      </c>
      <c r="I14" s="5">
        <v>2397</v>
      </c>
      <c r="J14" s="5">
        <v>2439</v>
      </c>
      <c r="K14" s="5">
        <v>2501</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43</v>
      </c>
      <c r="B19" s="2">
        <v>0.30423395896988198</v>
      </c>
      <c r="C19" s="2">
        <v>0.26300715990453499</v>
      </c>
      <c r="D19" s="2">
        <v>0.228764478764479</v>
      </c>
      <c r="E19" s="2">
        <v>0.21856866537717601</v>
      </c>
      <c r="F19" s="2">
        <v>0.21337126600284501</v>
      </c>
      <c r="G19" s="2">
        <v>0.204963235294118</v>
      </c>
      <c r="H19" s="2">
        <v>0.21041119860017499</v>
      </c>
      <c r="I19" s="2">
        <v>0.21401752190237799</v>
      </c>
      <c r="J19" s="2">
        <v>0.22181221812218099</v>
      </c>
      <c r="K19" s="2">
        <v>0.22510995601759301</v>
      </c>
    </row>
    <row r="20" spans="1:12" x14ac:dyDescent="0.25">
      <c r="A20" s="8" t="s">
        <v>44</v>
      </c>
      <c r="B20" s="2">
        <v>5.7180270624181601E-2</v>
      </c>
      <c r="C20" s="2">
        <v>5.4415274463007202E-2</v>
      </c>
      <c r="D20" s="2">
        <v>5.4054054054054099E-2</v>
      </c>
      <c r="E20" s="2">
        <v>5.0290135396518401E-2</v>
      </c>
      <c r="F20" s="2">
        <v>5.4054054054054099E-2</v>
      </c>
      <c r="G20" s="2">
        <v>5.6985294117647099E-2</v>
      </c>
      <c r="H20" s="2">
        <v>6.5616797900262494E-2</v>
      </c>
      <c r="I20" s="2">
        <v>7.7596996245306596E-2</v>
      </c>
      <c r="J20" s="2">
        <v>8.61008610086101E-2</v>
      </c>
      <c r="K20" s="2">
        <v>9.0763694522191102E-2</v>
      </c>
    </row>
    <row r="21" spans="1:12" x14ac:dyDescent="0.25">
      <c r="A21" s="8" t="s">
        <v>45</v>
      </c>
      <c r="B21" s="2">
        <v>2.4006983849847199E-2</v>
      </c>
      <c r="C21" s="2">
        <v>2.3866348448687399E-2</v>
      </c>
      <c r="D21" s="2">
        <v>2.7027027027027001E-2</v>
      </c>
      <c r="E21" s="2">
        <v>2.9497098646034801E-2</v>
      </c>
      <c r="F21" s="2">
        <v>3.22427690848743E-2</v>
      </c>
      <c r="G21" s="2">
        <v>3.2628676470588203E-2</v>
      </c>
      <c r="H21" s="2">
        <v>3.3683289588801402E-2</v>
      </c>
      <c r="I21" s="2">
        <v>3.3792240300375503E-2</v>
      </c>
      <c r="J21" s="2">
        <v>3.6490364903649E-2</v>
      </c>
      <c r="K21" s="2">
        <v>3.9984006397440999E-2</v>
      </c>
    </row>
    <row r="22" spans="1:12" x14ac:dyDescent="0.25">
      <c r="A22" s="8" t="s">
        <v>46</v>
      </c>
      <c r="B22" s="2">
        <v>0.51549541684853795</v>
      </c>
      <c r="C22" s="2">
        <v>0.56610978520286404</v>
      </c>
      <c r="D22" s="2">
        <v>0.59604247104247099</v>
      </c>
      <c r="E22" s="2">
        <v>0.61702127659574502</v>
      </c>
      <c r="F22" s="2">
        <v>0.62494073020388796</v>
      </c>
      <c r="G22" s="2">
        <v>0.63556985294117696</v>
      </c>
      <c r="H22" s="2">
        <v>0.61329833770778697</v>
      </c>
      <c r="I22" s="2">
        <v>0.59407592824363797</v>
      </c>
      <c r="J22" s="2">
        <v>0.57564575645756499</v>
      </c>
      <c r="K22" s="2">
        <v>0.56497401039584205</v>
      </c>
    </row>
    <row r="23" spans="1:12" x14ac:dyDescent="0.25">
      <c r="A23" s="8" t="s">
        <v>47</v>
      </c>
      <c r="B23" s="2">
        <v>4.1466608467917901E-2</v>
      </c>
      <c r="C23" s="2">
        <v>3.7708830548926001E-2</v>
      </c>
      <c r="D23" s="2">
        <v>4.1505791505791499E-2</v>
      </c>
      <c r="E23" s="2">
        <v>3.9651837524177898E-2</v>
      </c>
      <c r="F23" s="2">
        <v>3.88809862494073E-2</v>
      </c>
      <c r="G23" s="2">
        <v>3.7683823529411797E-2</v>
      </c>
      <c r="H23" s="2">
        <v>4.8556430446194197E-2</v>
      </c>
      <c r="I23" s="2">
        <v>5.3817271589486897E-2</v>
      </c>
      <c r="J23" s="2">
        <v>5.2070520705207103E-2</v>
      </c>
      <c r="K23" s="2">
        <v>4.91803278688525E-2</v>
      </c>
    </row>
    <row r="24" spans="1:12" x14ac:dyDescent="0.25">
      <c r="A24" s="8" t="s">
        <v>48</v>
      </c>
      <c r="B24" s="2">
        <v>5.7616761239633399E-2</v>
      </c>
      <c r="C24" s="2">
        <v>5.4892601431980902E-2</v>
      </c>
      <c r="D24" s="2">
        <v>5.2606177606177598E-2</v>
      </c>
      <c r="E24" s="2">
        <v>4.4970986460348202E-2</v>
      </c>
      <c r="F24" s="2">
        <v>3.6510194404931202E-2</v>
      </c>
      <c r="G24" s="2">
        <v>3.2169117647058799E-2</v>
      </c>
      <c r="H24" s="2">
        <v>2.8433945756780401E-2</v>
      </c>
      <c r="I24" s="2">
        <v>2.6700041718815199E-2</v>
      </c>
      <c r="J24" s="2">
        <v>2.7880278802788001E-2</v>
      </c>
      <c r="K24" s="2">
        <v>2.9988004798080801E-2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43</v>
      </c>
      <c r="B29" s="2">
        <v>-0.20946915351506501</v>
      </c>
      <c r="C29" s="2">
        <v>-0.139745916515427</v>
      </c>
      <c r="D29" s="2">
        <v>-4.6413502109704602E-2</v>
      </c>
      <c r="E29" s="2">
        <v>-4.4247787610619503E-3</v>
      </c>
      <c r="F29" s="2">
        <v>-8.8888888888888906E-3</v>
      </c>
      <c r="G29" s="2">
        <v>7.8475336322870001E-2</v>
      </c>
      <c r="H29" s="2">
        <v>6.6528066528066504E-2</v>
      </c>
      <c r="I29" s="2">
        <v>5.4580896686159799E-2</v>
      </c>
      <c r="J29" s="2">
        <v>4.06654343807763E-2</v>
      </c>
      <c r="K29" s="3">
        <v>0.26233183856502201</v>
      </c>
      <c r="L29" s="3">
        <v>-0.19225251076040201</v>
      </c>
    </row>
    <row r="30" spans="1:12" x14ac:dyDescent="0.25">
      <c r="A30" s="8" t="s">
        <v>44</v>
      </c>
      <c r="B30" s="2">
        <v>-0.12977099236641201</v>
      </c>
      <c r="C30" s="2">
        <v>-1.7543859649122799E-2</v>
      </c>
      <c r="D30" s="2">
        <v>-7.1428571428571397E-2</v>
      </c>
      <c r="E30" s="2">
        <v>9.6153846153846201E-2</v>
      </c>
      <c r="F30" s="2">
        <v>8.7719298245614002E-2</v>
      </c>
      <c r="G30" s="2">
        <v>0.209677419354839</v>
      </c>
      <c r="H30" s="2">
        <v>0.24</v>
      </c>
      <c r="I30" s="2">
        <v>0.12903225806451599</v>
      </c>
      <c r="J30" s="2">
        <v>8.0952380952380998E-2</v>
      </c>
      <c r="K30" s="3">
        <v>0.83064516129032295</v>
      </c>
      <c r="L30" s="3">
        <v>0.73282442748091603</v>
      </c>
    </row>
    <row r="31" spans="1:12" x14ac:dyDescent="0.25">
      <c r="A31" s="8" t="s">
        <v>45</v>
      </c>
      <c r="B31" s="2">
        <v>-9.0909090909090898E-2</v>
      </c>
      <c r="C31" s="2">
        <v>0.12</v>
      </c>
      <c r="D31" s="2">
        <v>8.9285714285714302E-2</v>
      </c>
      <c r="E31" s="2">
        <v>0.114754098360656</v>
      </c>
      <c r="F31" s="2">
        <v>4.4117647058823498E-2</v>
      </c>
      <c r="G31" s="2">
        <v>8.4507042253521097E-2</v>
      </c>
      <c r="H31" s="2">
        <v>5.1948051948052E-2</v>
      </c>
      <c r="I31" s="2">
        <v>9.8765432098765399E-2</v>
      </c>
      <c r="J31" s="2">
        <v>0.123595505617978</v>
      </c>
      <c r="K31" s="3">
        <v>0.40845070422535201</v>
      </c>
      <c r="L31" s="3">
        <v>0.81818181818181801</v>
      </c>
    </row>
    <row r="32" spans="1:12" x14ac:dyDescent="0.25">
      <c r="A32" s="8" t="s">
        <v>46</v>
      </c>
      <c r="B32" s="2">
        <v>4.2337002540220204E-3</v>
      </c>
      <c r="C32" s="2">
        <v>4.1315345699831398E-2</v>
      </c>
      <c r="D32" s="2">
        <v>3.3198380566801598E-2</v>
      </c>
      <c r="E32" s="2">
        <v>3.2915360501567403E-2</v>
      </c>
      <c r="F32" s="2">
        <v>4.9317147192716203E-2</v>
      </c>
      <c r="G32" s="2">
        <v>1.3738250180766401E-2</v>
      </c>
      <c r="H32" s="2">
        <v>1.5691868758915799E-2</v>
      </c>
      <c r="I32" s="2">
        <v>-1.40449438202247E-2</v>
      </c>
      <c r="J32" s="2">
        <v>6.41025641025641E-3</v>
      </c>
      <c r="K32" s="3">
        <v>2.1691973969631202E-2</v>
      </c>
      <c r="L32" s="3">
        <v>0.19644369178662099</v>
      </c>
    </row>
    <row r="33" spans="1:12" x14ac:dyDescent="0.25">
      <c r="A33" s="8" t="s">
        <v>47</v>
      </c>
      <c r="B33" s="2">
        <v>-0.168421052631579</v>
      </c>
      <c r="C33" s="2">
        <v>8.8607594936708903E-2</v>
      </c>
      <c r="D33" s="2">
        <v>-4.6511627906976702E-2</v>
      </c>
      <c r="E33" s="2">
        <v>0</v>
      </c>
      <c r="F33" s="2">
        <v>0</v>
      </c>
      <c r="G33" s="2">
        <v>0.353658536585366</v>
      </c>
      <c r="H33" s="2">
        <v>0.162162162162162</v>
      </c>
      <c r="I33" s="2">
        <v>-1.5503875968992199E-2</v>
      </c>
      <c r="J33" s="2">
        <v>-3.1496062992125998E-2</v>
      </c>
      <c r="K33" s="3">
        <v>0.5</v>
      </c>
      <c r="L33" s="3">
        <v>0.29473684210526302</v>
      </c>
    </row>
    <row r="34" spans="1:12" x14ac:dyDescent="0.25">
      <c r="A34" s="8" t="s">
        <v>48</v>
      </c>
      <c r="B34" s="2">
        <v>-0.12878787878787901</v>
      </c>
      <c r="C34" s="2">
        <v>-5.21739130434783E-2</v>
      </c>
      <c r="D34" s="2">
        <v>-0.146788990825688</v>
      </c>
      <c r="E34" s="2">
        <v>-0.17204301075268799</v>
      </c>
      <c r="F34" s="2">
        <v>-9.0909090909090898E-2</v>
      </c>
      <c r="G34" s="2">
        <v>-7.1428571428571397E-2</v>
      </c>
      <c r="H34" s="2">
        <v>-1.5384615384615399E-2</v>
      </c>
      <c r="I34" s="2">
        <v>6.25E-2</v>
      </c>
      <c r="J34" s="2">
        <v>0.10294117647058799</v>
      </c>
      <c r="K34" s="3">
        <v>7.1428571428571397E-2</v>
      </c>
      <c r="L34" s="3">
        <v>-0.43181818181818199</v>
      </c>
    </row>
    <row r="35" spans="1:12" x14ac:dyDescent="0.25">
      <c r="A35" s="11" t="s">
        <v>13</v>
      </c>
      <c r="B35" s="3">
        <v>-8.5552160628546495E-2</v>
      </c>
      <c r="C35" s="3">
        <v>-1.09785202863962E-2</v>
      </c>
      <c r="D35" s="3">
        <v>-1.9305019305019299E-3</v>
      </c>
      <c r="E35" s="3">
        <v>1.9825918762089001E-2</v>
      </c>
      <c r="F35" s="3">
        <v>3.1768610715979098E-2</v>
      </c>
      <c r="G35" s="3">
        <v>5.0551470588235302E-2</v>
      </c>
      <c r="H35" s="3">
        <v>4.8556430446194197E-2</v>
      </c>
      <c r="I35" s="3">
        <v>1.7521902377972499E-2</v>
      </c>
      <c r="J35" s="3">
        <v>2.5420254202542E-2</v>
      </c>
      <c r="K35" s="3">
        <v>0.14935661764705899</v>
      </c>
      <c r="L35" s="3">
        <v>9.16630292448712E-2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38</v>
      </c>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180</v>
      </c>
    </row>
    <row r="2" spans="1:11" ht="15" x14ac:dyDescent="0.25">
      <c r="A2" s="12" t="s">
        <v>177</v>
      </c>
    </row>
    <row r="3" spans="1:11" ht="15" x14ac:dyDescent="0.25">
      <c r="A3" s="12" t="s">
        <v>55</v>
      </c>
    </row>
    <row r="4" spans="1:11" x14ac:dyDescent="0.25">
      <c r="A4" s="15"/>
    </row>
    <row r="5" spans="1:11" x14ac:dyDescent="0.25">
      <c r="A5" s="17" t="str">
        <f>HYPERLINK("#'Table of contents'!A63",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51</v>
      </c>
      <c r="B8" s="1">
        <v>1452</v>
      </c>
      <c r="C8" s="1">
        <v>1490</v>
      </c>
      <c r="D8" s="1">
        <v>1589</v>
      </c>
      <c r="E8" s="1">
        <v>1669</v>
      </c>
      <c r="F8" s="1">
        <v>1730</v>
      </c>
      <c r="G8" s="1">
        <v>1830</v>
      </c>
      <c r="H8" s="1">
        <v>1847</v>
      </c>
      <c r="I8" s="1">
        <v>1889</v>
      </c>
      <c r="J8" s="1">
        <v>1868</v>
      </c>
      <c r="K8" s="1">
        <v>1924</v>
      </c>
    </row>
    <row r="9" spans="1:11" x14ac:dyDescent="0.25">
      <c r="A9" s="16" t="s">
        <v>52</v>
      </c>
      <c r="B9" s="1">
        <v>118</v>
      </c>
      <c r="C9" s="1">
        <v>99</v>
      </c>
      <c r="D9" s="1">
        <v>96</v>
      </c>
      <c r="E9" s="1">
        <v>97</v>
      </c>
      <c r="F9" s="1">
        <v>104</v>
      </c>
      <c r="G9" s="1">
        <v>105</v>
      </c>
      <c r="H9" s="1">
        <v>112</v>
      </c>
      <c r="I9" s="1">
        <v>120</v>
      </c>
      <c r="J9" s="1">
        <v>129</v>
      </c>
      <c r="K9" s="1">
        <v>128</v>
      </c>
    </row>
    <row r="10" spans="1:11" x14ac:dyDescent="0.25">
      <c r="A10" s="16" t="s">
        <v>53</v>
      </c>
      <c r="B10" s="1">
        <v>721</v>
      </c>
      <c r="C10" s="1">
        <v>506</v>
      </c>
      <c r="D10" s="1">
        <v>387</v>
      </c>
      <c r="E10" s="1">
        <v>302</v>
      </c>
      <c r="F10" s="1">
        <v>275</v>
      </c>
      <c r="G10" s="1">
        <v>241</v>
      </c>
      <c r="H10" s="1">
        <v>327</v>
      </c>
      <c r="I10" s="1">
        <v>388</v>
      </c>
      <c r="J10" s="1">
        <v>442</v>
      </c>
      <c r="K10" s="1">
        <v>449</v>
      </c>
    </row>
    <row r="11" spans="1:11" x14ac:dyDescent="0.25">
      <c r="A11" s="10" t="s">
        <v>13</v>
      </c>
      <c r="B11" s="5">
        <v>2291</v>
      </c>
      <c r="C11" s="5">
        <v>2095</v>
      </c>
      <c r="D11" s="5">
        <v>2072</v>
      </c>
      <c r="E11" s="5">
        <v>2068</v>
      </c>
      <c r="F11" s="5">
        <v>2109</v>
      </c>
      <c r="G11" s="5">
        <v>2176</v>
      </c>
      <c r="H11" s="5">
        <v>2286</v>
      </c>
      <c r="I11" s="5">
        <v>2397</v>
      </c>
      <c r="J11" s="5">
        <v>2439</v>
      </c>
      <c r="K11" s="5">
        <v>2501</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51</v>
      </c>
      <c r="B16" s="2">
        <v>0.63378437363596696</v>
      </c>
      <c r="C16" s="2">
        <v>0.71121718377088305</v>
      </c>
      <c r="D16" s="2">
        <v>0.766891891891892</v>
      </c>
      <c r="E16" s="2">
        <v>0.80705996131528002</v>
      </c>
      <c r="F16" s="2">
        <v>0.82029397818871497</v>
      </c>
      <c r="G16" s="2">
        <v>0.84099264705882304</v>
      </c>
      <c r="H16" s="2">
        <v>0.80796150481189899</v>
      </c>
      <c r="I16" s="2">
        <v>0.78806841885690404</v>
      </c>
      <c r="J16" s="2">
        <v>0.76588765887658905</v>
      </c>
      <c r="K16" s="2">
        <v>0.76929228308676501</v>
      </c>
    </row>
    <row r="17" spans="1:12" x14ac:dyDescent="0.25">
      <c r="A17" s="8" t="s">
        <v>52</v>
      </c>
      <c r="B17" s="2">
        <v>5.1505892623308597E-2</v>
      </c>
      <c r="C17" s="2">
        <v>4.7255369928401E-2</v>
      </c>
      <c r="D17" s="2">
        <v>4.6332046332046302E-2</v>
      </c>
      <c r="E17" s="2">
        <v>4.6905222437137302E-2</v>
      </c>
      <c r="F17" s="2">
        <v>4.9312470365101897E-2</v>
      </c>
      <c r="G17" s="2">
        <v>4.8253676470588203E-2</v>
      </c>
      <c r="H17" s="2">
        <v>4.8993875765529299E-2</v>
      </c>
      <c r="I17" s="2">
        <v>5.00625782227785E-2</v>
      </c>
      <c r="J17" s="2">
        <v>5.28905289052891E-2</v>
      </c>
      <c r="K17" s="2">
        <v>5.1179528188724503E-2</v>
      </c>
    </row>
    <row r="18" spans="1:12" x14ac:dyDescent="0.25">
      <c r="A18" s="8" t="s">
        <v>53</v>
      </c>
      <c r="B18" s="2">
        <v>0.31470973374072497</v>
      </c>
      <c r="C18" s="2">
        <v>0.24152744630071599</v>
      </c>
      <c r="D18" s="2">
        <v>0.18677606177606201</v>
      </c>
      <c r="E18" s="2">
        <v>0.14603481624758199</v>
      </c>
      <c r="F18" s="2">
        <v>0.130393551446183</v>
      </c>
      <c r="G18" s="2">
        <v>0.11075367647058799</v>
      </c>
      <c r="H18" s="2">
        <v>0.14304461942257199</v>
      </c>
      <c r="I18" s="2">
        <v>0.161869002920317</v>
      </c>
      <c r="J18" s="2">
        <v>0.181221812218122</v>
      </c>
      <c r="K18" s="2">
        <v>0.17952818872451001</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51</v>
      </c>
      <c r="B23" s="2">
        <v>2.6170798898071598E-2</v>
      </c>
      <c r="C23" s="2">
        <v>6.6442953020134199E-2</v>
      </c>
      <c r="D23" s="2">
        <v>5.03461296412838E-2</v>
      </c>
      <c r="E23" s="2">
        <v>3.6548831635710002E-2</v>
      </c>
      <c r="F23" s="2">
        <v>5.7803468208092498E-2</v>
      </c>
      <c r="G23" s="2">
        <v>9.2896174863388008E-3</v>
      </c>
      <c r="H23" s="2">
        <v>2.2739577693557101E-2</v>
      </c>
      <c r="I23" s="2">
        <v>-1.11169931180519E-2</v>
      </c>
      <c r="J23" s="2">
        <v>2.9978586723768699E-2</v>
      </c>
      <c r="K23" s="3">
        <v>5.1366120218579198E-2</v>
      </c>
      <c r="L23" s="3">
        <v>0.32506887052341599</v>
      </c>
    </row>
    <row r="24" spans="1:12" x14ac:dyDescent="0.25">
      <c r="A24" s="8" t="s">
        <v>52</v>
      </c>
      <c r="B24" s="2">
        <v>-0.161016949152542</v>
      </c>
      <c r="C24" s="2">
        <v>-3.03030303030303E-2</v>
      </c>
      <c r="D24" s="2">
        <v>1.0416666666666701E-2</v>
      </c>
      <c r="E24" s="2">
        <v>7.2164948453608199E-2</v>
      </c>
      <c r="F24" s="2">
        <v>9.6153846153846194E-3</v>
      </c>
      <c r="G24" s="2">
        <v>6.6666666666666693E-2</v>
      </c>
      <c r="H24" s="2">
        <v>7.1428571428571397E-2</v>
      </c>
      <c r="I24" s="2">
        <v>7.4999999999999997E-2</v>
      </c>
      <c r="J24" s="2">
        <v>-7.7519379844961196E-3</v>
      </c>
      <c r="K24" s="3">
        <v>0.21904761904761899</v>
      </c>
      <c r="L24" s="3">
        <v>8.4745762711864403E-2</v>
      </c>
    </row>
    <row r="25" spans="1:12" x14ac:dyDescent="0.25">
      <c r="A25" s="8" t="s">
        <v>53</v>
      </c>
      <c r="B25" s="2">
        <v>-0.298196948682386</v>
      </c>
      <c r="C25" s="2">
        <v>-0.235177865612648</v>
      </c>
      <c r="D25" s="2">
        <v>-0.21963824289405701</v>
      </c>
      <c r="E25" s="2">
        <v>-8.9403973509933801E-2</v>
      </c>
      <c r="F25" s="2">
        <v>-0.123636363636364</v>
      </c>
      <c r="G25" s="2">
        <v>0.35684647302904599</v>
      </c>
      <c r="H25" s="2">
        <v>0.18654434250764501</v>
      </c>
      <c r="I25" s="2">
        <v>0.13917525773195899</v>
      </c>
      <c r="J25" s="2">
        <v>1.58371040723982E-2</v>
      </c>
      <c r="K25" s="3">
        <v>0.86307053941908696</v>
      </c>
      <c r="L25" s="3">
        <v>-0.37725381414701797</v>
      </c>
    </row>
    <row r="26" spans="1:12" x14ac:dyDescent="0.25">
      <c r="A26" s="11" t="s">
        <v>13</v>
      </c>
      <c r="B26" s="3">
        <v>-8.5552160628546495E-2</v>
      </c>
      <c r="C26" s="3">
        <v>-1.09785202863962E-2</v>
      </c>
      <c r="D26" s="3">
        <v>-1.9305019305019299E-3</v>
      </c>
      <c r="E26" s="3">
        <v>1.9825918762089001E-2</v>
      </c>
      <c r="F26" s="3">
        <v>3.1768610715979098E-2</v>
      </c>
      <c r="G26" s="3">
        <v>5.0551470588235302E-2</v>
      </c>
      <c r="H26" s="3">
        <v>4.8556430446194197E-2</v>
      </c>
      <c r="I26" s="3">
        <v>1.7521902377972499E-2</v>
      </c>
      <c r="J26" s="3">
        <v>2.5420254202542E-2</v>
      </c>
      <c r="K26" s="3">
        <v>0.14935661764705899</v>
      </c>
      <c r="L26" s="3">
        <v>9.16630292448712E-2</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181</v>
      </c>
    </row>
    <row r="2" spans="1:11" ht="15" x14ac:dyDescent="0.25">
      <c r="A2" s="12" t="s">
        <v>177</v>
      </c>
    </row>
    <row r="3" spans="1:11" ht="15" x14ac:dyDescent="0.25">
      <c r="A3" s="12" t="s">
        <v>42</v>
      </c>
    </row>
    <row r="4" spans="1:11" ht="15" x14ac:dyDescent="0.25">
      <c r="A4" s="12" t="s">
        <v>27</v>
      </c>
    </row>
    <row r="5" spans="1:11" x14ac:dyDescent="0.25">
      <c r="A5" s="17" t="str">
        <f>HYPERLINK("#'Table of contents'!A64",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56</v>
      </c>
      <c r="B8" s="1">
        <v>101</v>
      </c>
      <c r="C8" s="1">
        <v>100</v>
      </c>
      <c r="D8" s="1">
        <v>108</v>
      </c>
      <c r="E8" s="1">
        <v>98</v>
      </c>
      <c r="F8" s="1">
        <v>92</v>
      </c>
      <c r="G8" s="1">
        <v>99</v>
      </c>
      <c r="H8" s="1">
        <v>93</v>
      </c>
      <c r="I8" s="1">
        <v>95</v>
      </c>
      <c r="J8" s="1">
        <v>75</v>
      </c>
      <c r="K8" s="1">
        <v>64</v>
      </c>
    </row>
    <row r="9" spans="1:11" x14ac:dyDescent="0.25">
      <c r="A9" s="16" t="s">
        <v>57</v>
      </c>
      <c r="B9" s="1">
        <v>338</v>
      </c>
      <c r="C9" s="1">
        <v>292</v>
      </c>
      <c r="D9" s="1">
        <v>269</v>
      </c>
      <c r="E9" s="1">
        <v>252</v>
      </c>
      <c r="F9" s="1">
        <v>271</v>
      </c>
      <c r="G9" s="1">
        <v>275</v>
      </c>
      <c r="H9" s="1">
        <v>291</v>
      </c>
      <c r="I9" s="1">
        <v>308</v>
      </c>
      <c r="J9" s="1">
        <v>308</v>
      </c>
      <c r="K9" s="1">
        <v>304</v>
      </c>
    </row>
    <row r="10" spans="1:11" x14ac:dyDescent="0.25">
      <c r="A10" s="16" t="s">
        <v>58</v>
      </c>
      <c r="B10" s="1">
        <v>81</v>
      </c>
      <c r="C10" s="1">
        <v>55</v>
      </c>
      <c r="D10" s="1">
        <v>43</v>
      </c>
      <c r="E10" s="1">
        <v>45</v>
      </c>
      <c r="F10" s="1">
        <v>33</v>
      </c>
      <c r="G10" s="1">
        <v>41</v>
      </c>
      <c r="H10" s="1">
        <v>43</v>
      </c>
      <c r="I10" s="1">
        <v>71</v>
      </c>
      <c r="J10" s="1">
        <v>76</v>
      </c>
      <c r="K10" s="1">
        <v>72</v>
      </c>
    </row>
    <row r="11" spans="1:11" x14ac:dyDescent="0.25">
      <c r="A11" s="16" t="s">
        <v>59</v>
      </c>
      <c r="B11" s="1">
        <v>546</v>
      </c>
      <c r="C11" s="1">
        <v>509</v>
      </c>
      <c r="D11" s="1">
        <v>498</v>
      </c>
      <c r="E11" s="1">
        <v>477</v>
      </c>
      <c r="F11" s="1">
        <v>453</v>
      </c>
      <c r="G11" s="1">
        <v>475</v>
      </c>
      <c r="H11" s="1">
        <v>464</v>
      </c>
      <c r="I11" s="1">
        <v>436</v>
      </c>
      <c r="J11" s="1">
        <v>399</v>
      </c>
      <c r="K11" s="1">
        <v>444</v>
      </c>
    </row>
    <row r="12" spans="1:11" x14ac:dyDescent="0.25">
      <c r="A12" s="16" t="s">
        <v>60</v>
      </c>
      <c r="B12" s="1">
        <v>1073</v>
      </c>
      <c r="C12" s="1">
        <v>1009</v>
      </c>
      <c r="D12" s="1">
        <v>1046</v>
      </c>
      <c r="E12" s="1">
        <v>1091</v>
      </c>
      <c r="F12" s="1">
        <v>1154</v>
      </c>
      <c r="G12" s="1">
        <v>1189</v>
      </c>
      <c r="H12" s="1">
        <v>1254</v>
      </c>
      <c r="I12" s="1">
        <v>1317</v>
      </c>
      <c r="J12" s="1">
        <v>1392</v>
      </c>
      <c r="K12" s="1">
        <v>1411</v>
      </c>
    </row>
    <row r="13" spans="1:11" x14ac:dyDescent="0.25">
      <c r="A13" s="16" t="s">
        <v>61</v>
      </c>
      <c r="B13" s="1">
        <v>152</v>
      </c>
      <c r="C13" s="1">
        <v>130</v>
      </c>
      <c r="D13" s="1">
        <v>108</v>
      </c>
      <c r="E13" s="1">
        <v>105</v>
      </c>
      <c r="F13" s="1">
        <v>106</v>
      </c>
      <c r="G13" s="1">
        <v>97</v>
      </c>
      <c r="H13" s="1">
        <v>141</v>
      </c>
      <c r="I13" s="1">
        <v>170</v>
      </c>
      <c r="J13" s="1">
        <v>189</v>
      </c>
      <c r="K13" s="1">
        <v>206</v>
      </c>
    </row>
    <row r="14" spans="1:11" x14ac:dyDescent="0.25">
      <c r="A14" s="10" t="s">
        <v>13</v>
      </c>
      <c r="B14" s="5">
        <v>2291</v>
      </c>
      <c r="C14" s="5">
        <v>2095</v>
      </c>
      <c r="D14" s="5">
        <v>2072</v>
      </c>
      <c r="E14" s="5">
        <v>2068</v>
      </c>
      <c r="F14" s="5">
        <v>2109</v>
      </c>
      <c r="G14" s="5">
        <v>2176</v>
      </c>
      <c r="H14" s="5">
        <v>2286</v>
      </c>
      <c r="I14" s="5">
        <v>2397</v>
      </c>
      <c r="J14" s="5">
        <v>2439</v>
      </c>
      <c r="K14" s="5">
        <v>2501</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56</v>
      </c>
      <c r="B19" s="2">
        <v>0.19423076923076901</v>
      </c>
      <c r="C19" s="2">
        <v>0.223713646532438</v>
      </c>
      <c r="D19" s="2">
        <v>0.25714285714285701</v>
      </c>
      <c r="E19" s="2">
        <v>0.24810126582278499</v>
      </c>
      <c r="F19" s="2">
        <v>0.23232323232323199</v>
      </c>
      <c r="G19" s="2">
        <v>0.23855421686747</v>
      </c>
      <c r="H19" s="2">
        <v>0.217798594847775</v>
      </c>
      <c r="I19" s="2">
        <v>0.20042194092827001</v>
      </c>
      <c r="J19" s="2">
        <v>0.16339869281045799</v>
      </c>
      <c r="K19" s="2">
        <v>0.145454545454545</v>
      </c>
    </row>
    <row r="20" spans="1:12" x14ac:dyDescent="0.25">
      <c r="A20" s="8" t="s">
        <v>57</v>
      </c>
      <c r="B20" s="2">
        <v>0.65</v>
      </c>
      <c r="C20" s="2">
        <v>0.65324384787472001</v>
      </c>
      <c r="D20" s="2">
        <v>0.64047619047618998</v>
      </c>
      <c r="E20" s="2">
        <v>0.63797468354430398</v>
      </c>
      <c r="F20" s="2">
        <v>0.68434343434343403</v>
      </c>
      <c r="G20" s="2">
        <v>0.66265060240963902</v>
      </c>
      <c r="H20" s="2">
        <v>0.68149882903981296</v>
      </c>
      <c r="I20" s="2">
        <v>0.64978902953586504</v>
      </c>
      <c r="J20" s="2">
        <v>0.671023965141612</v>
      </c>
      <c r="K20" s="2">
        <v>0.69090909090909103</v>
      </c>
    </row>
    <row r="21" spans="1:12" x14ac:dyDescent="0.25">
      <c r="A21" s="8" t="s">
        <v>58</v>
      </c>
      <c r="B21" s="2">
        <v>0.15576923076923099</v>
      </c>
      <c r="C21" s="2">
        <v>0.12304250559284099</v>
      </c>
      <c r="D21" s="2">
        <v>0.102380952380952</v>
      </c>
      <c r="E21" s="2">
        <v>0.113924050632911</v>
      </c>
      <c r="F21" s="2">
        <v>8.3333333333333301E-2</v>
      </c>
      <c r="G21" s="2">
        <v>9.8795180722891604E-2</v>
      </c>
      <c r="H21" s="2">
        <v>0.100702576112412</v>
      </c>
      <c r="I21" s="2">
        <v>0.14978902953586501</v>
      </c>
      <c r="J21" s="2">
        <v>0.16557734204793001</v>
      </c>
      <c r="K21" s="2">
        <v>0.163636363636364</v>
      </c>
    </row>
    <row r="22" spans="1:12" x14ac:dyDescent="0.25">
      <c r="A22" s="8" t="s">
        <v>59</v>
      </c>
      <c r="B22" s="2">
        <v>0.30830039525691699</v>
      </c>
      <c r="C22" s="2">
        <v>0.30885922330097099</v>
      </c>
      <c r="D22" s="2">
        <v>0.301452784503632</v>
      </c>
      <c r="E22" s="2">
        <v>0.28511655708308398</v>
      </c>
      <c r="F22" s="2">
        <v>0.264448336252189</v>
      </c>
      <c r="G22" s="2">
        <v>0.26973310618966501</v>
      </c>
      <c r="H22" s="2">
        <v>0.24959655728886501</v>
      </c>
      <c r="I22" s="2">
        <v>0.226729069162767</v>
      </c>
      <c r="J22" s="2">
        <v>0.20151515151515201</v>
      </c>
      <c r="K22" s="2">
        <v>0.21542940320232901</v>
      </c>
    </row>
    <row r="23" spans="1:12" x14ac:dyDescent="0.25">
      <c r="A23" s="8" t="s">
        <v>60</v>
      </c>
      <c r="B23" s="2">
        <v>0.60587238848108405</v>
      </c>
      <c r="C23" s="2">
        <v>0.61225728155339798</v>
      </c>
      <c r="D23" s="2">
        <v>0.63317191283292995</v>
      </c>
      <c r="E23" s="2">
        <v>0.65212193664076501</v>
      </c>
      <c r="F23" s="2">
        <v>0.673671920607122</v>
      </c>
      <c r="G23" s="2">
        <v>0.67518455423055102</v>
      </c>
      <c r="H23" s="2">
        <v>0.67455621301775104</v>
      </c>
      <c r="I23" s="2">
        <v>0.68486739469578795</v>
      </c>
      <c r="J23" s="2">
        <v>0.70303030303030301</v>
      </c>
      <c r="K23" s="2">
        <v>0.68461911693352695</v>
      </c>
    </row>
    <row r="24" spans="1:12" x14ac:dyDescent="0.25">
      <c r="A24" s="8" t="s">
        <v>61</v>
      </c>
      <c r="B24" s="2">
        <v>8.5827216261998907E-2</v>
      </c>
      <c r="C24" s="2">
        <v>7.8883495145631102E-2</v>
      </c>
      <c r="D24" s="2">
        <v>6.5375302663438301E-2</v>
      </c>
      <c r="E24" s="2">
        <v>6.2761506276150597E-2</v>
      </c>
      <c r="F24" s="2">
        <v>6.1879743140688899E-2</v>
      </c>
      <c r="G24" s="2">
        <v>5.5082339579784201E-2</v>
      </c>
      <c r="H24" s="2">
        <v>7.5847229693383506E-2</v>
      </c>
      <c r="I24" s="2">
        <v>8.8403536141445693E-2</v>
      </c>
      <c r="J24" s="2">
        <v>9.54545454545455E-2</v>
      </c>
      <c r="K24" s="2">
        <v>9.99514798641436E-2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56</v>
      </c>
      <c r="B29" s="2">
        <v>-9.9009900990098994E-3</v>
      </c>
      <c r="C29" s="2">
        <v>0.08</v>
      </c>
      <c r="D29" s="2">
        <v>-9.2592592592592601E-2</v>
      </c>
      <c r="E29" s="2">
        <v>-6.1224489795918401E-2</v>
      </c>
      <c r="F29" s="2">
        <v>7.6086956521739094E-2</v>
      </c>
      <c r="G29" s="2">
        <v>-6.0606060606060601E-2</v>
      </c>
      <c r="H29" s="2">
        <v>2.1505376344085999E-2</v>
      </c>
      <c r="I29" s="2">
        <v>-0.21052631578947401</v>
      </c>
      <c r="J29" s="2">
        <v>-0.146666666666667</v>
      </c>
      <c r="K29" s="3">
        <v>-0.35353535353535398</v>
      </c>
      <c r="L29" s="3">
        <v>-0.366336633663366</v>
      </c>
    </row>
    <row r="30" spans="1:12" x14ac:dyDescent="0.25">
      <c r="A30" s="8" t="s">
        <v>57</v>
      </c>
      <c r="B30" s="2">
        <v>-0.13609467455621299</v>
      </c>
      <c r="C30" s="2">
        <v>-7.8767123287671201E-2</v>
      </c>
      <c r="D30" s="2">
        <v>-6.31970260223048E-2</v>
      </c>
      <c r="E30" s="2">
        <v>7.5396825396825407E-2</v>
      </c>
      <c r="F30" s="2">
        <v>1.4760147601476E-2</v>
      </c>
      <c r="G30" s="2">
        <v>5.8181818181818203E-2</v>
      </c>
      <c r="H30" s="2">
        <v>5.8419243986254303E-2</v>
      </c>
      <c r="I30" s="2">
        <v>0</v>
      </c>
      <c r="J30" s="2">
        <v>-1.2987012987013E-2</v>
      </c>
      <c r="K30" s="3">
        <v>0.105454545454545</v>
      </c>
      <c r="L30" s="3">
        <v>-0.100591715976331</v>
      </c>
    </row>
    <row r="31" spans="1:12" x14ac:dyDescent="0.25">
      <c r="A31" s="8" t="s">
        <v>58</v>
      </c>
      <c r="B31" s="2">
        <v>-0.32098765432098803</v>
      </c>
      <c r="C31" s="2">
        <v>-0.218181818181818</v>
      </c>
      <c r="D31" s="2">
        <v>4.6511627906976702E-2</v>
      </c>
      <c r="E31" s="2">
        <v>-0.266666666666667</v>
      </c>
      <c r="F31" s="2">
        <v>0.24242424242424199</v>
      </c>
      <c r="G31" s="2">
        <v>4.8780487804878099E-2</v>
      </c>
      <c r="H31" s="2">
        <v>0.65116279069767402</v>
      </c>
      <c r="I31" s="2">
        <v>7.0422535211267595E-2</v>
      </c>
      <c r="J31" s="2">
        <v>-5.2631578947368397E-2</v>
      </c>
      <c r="K31" s="3">
        <v>0.75609756097560998</v>
      </c>
      <c r="L31" s="3">
        <v>-0.11111111111111099</v>
      </c>
    </row>
    <row r="32" spans="1:12" x14ac:dyDescent="0.25">
      <c r="A32" s="8" t="s">
        <v>59</v>
      </c>
      <c r="B32" s="2">
        <v>-6.7765567765567802E-2</v>
      </c>
      <c r="C32" s="2">
        <v>-2.16110019646365E-2</v>
      </c>
      <c r="D32" s="2">
        <v>-4.2168674698795199E-2</v>
      </c>
      <c r="E32" s="2">
        <v>-5.0314465408804999E-2</v>
      </c>
      <c r="F32" s="2">
        <v>4.8565121412803502E-2</v>
      </c>
      <c r="G32" s="2">
        <v>-2.31578947368421E-2</v>
      </c>
      <c r="H32" s="2">
        <v>-6.0344827586206899E-2</v>
      </c>
      <c r="I32" s="2">
        <v>-8.4862385321100894E-2</v>
      </c>
      <c r="J32" s="2">
        <v>0.112781954887218</v>
      </c>
      <c r="K32" s="3">
        <v>-6.5263157894736801E-2</v>
      </c>
      <c r="L32" s="3">
        <v>-0.18681318681318701</v>
      </c>
    </row>
    <row r="33" spans="1:12" x14ac:dyDescent="0.25">
      <c r="A33" s="8" t="s">
        <v>60</v>
      </c>
      <c r="B33" s="2">
        <v>-5.9645852749301002E-2</v>
      </c>
      <c r="C33" s="2">
        <v>3.6669970267591702E-2</v>
      </c>
      <c r="D33" s="2">
        <v>4.30210325047801E-2</v>
      </c>
      <c r="E33" s="2">
        <v>5.7745187901008299E-2</v>
      </c>
      <c r="F33" s="2">
        <v>3.0329289428076299E-2</v>
      </c>
      <c r="G33" s="2">
        <v>5.46677880571909E-2</v>
      </c>
      <c r="H33" s="2">
        <v>5.0239234449760799E-2</v>
      </c>
      <c r="I33" s="2">
        <v>5.69476082004556E-2</v>
      </c>
      <c r="J33" s="2">
        <v>1.36494252873563E-2</v>
      </c>
      <c r="K33" s="3">
        <v>0.18671152228763699</v>
      </c>
      <c r="L33" s="3">
        <v>0.31500465983224601</v>
      </c>
    </row>
    <row r="34" spans="1:12" x14ac:dyDescent="0.25">
      <c r="A34" s="8" t="s">
        <v>61</v>
      </c>
      <c r="B34" s="2">
        <v>-0.144736842105263</v>
      </c>
      <c r="C34" s="2">
        <v>-0.16923076923076899</v>
      </c>
      <c r="D34" s="2">
        <v>-2.7777777777777801E-2</v>
      </c>
      <c r="E34" s="2">
        <v>9.5238095238095195E-3</v>
      </c>
      <c r="F34" s="2">
        <v>-8.4905660377358499E-2</v>
      </c>
      <c r="G34" s="2">
        <v>0.45360824742268002</v>
      </c>
      <c r="H34" s="2">
        <v>0.205673758865248</v>
      </c>
      <c r="I34" s="2">
        <v>0.111764705882353</v>
      </c>
      <c r="J34" s="2">
        <v>8.99470899470899E-2</v>
      </c>
      <c r="K34" s="3">
        <v>1.12371134020619</v>
      </c>
      <c r="L34" s="3">
        <v>0.355263157894737</v>
      </c>
    </row>
    <row r="35" spans="1:12" x14ac:dyDescent="0.25">
      <c r="A35" s="11" t="s">
        <v>13</v>
      </c>
      <c r="B35" s="3">
        <v>-8.5552160628546495E-2</v>
      </c>
      <c r="C35" s="3">
        <v>-1.09785202863962E-2</v>
      </c>
      <c r="D35" s="3">
        <v>-1.9305019305019299E-3</v>
      </c>
      <c r="E35" s="3">
        <v>1.9825918762089001E-2</v>
      </c>
      <c r="F35" s="3">
        <v>3.1768610715979098E-2</v>
      </c>
      <c r="G35" s="3">
        <v>5.0551470588235302E-2</v>
      </c>
      <c r="H35" s="3">
        <v>4.8556430446194197E-2</v>
      </c>
      <c r="I35" s="3">
        <v>1.7521902377972499E-2</v>
      </c>
      <c r="J35" s="3">
        <v>2.5420254202542E-2</v>
      </c>
      <c r="K35" s="3">
        <v>0.14935661764705899</v>
      </c>
      <c r="L35" s="3">
        <v>9.16630292448712E-2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63</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182</v>
      </c>
    </row>
    <row r="2" spans="1:11" ht="15" x14ac:dyDescent="0.25">
      <c r="A2" s="12" t="s">
        <v>177</v>
      </c>
    </row>
    <row r="3" spans="1:11" ht="15" x14ac:dyDescent="0.25">
      <c r="A3" s="12" t="s">
        <v>42</v>
      </c>
    </row>
    <row r="4" spans="1:11" ht="15" x14ac:dyDescent="0.25">
      <c r="A4" s="12" t="s">
        <v>55</v>
      </c>
    </row>
    <row r="5" spans="1:11" x14ac:dyDescent="0.25">
      <c r="A5" s="17" t="str">
        <f>HYPERLINK("#'Table of contents'!A65",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64</v>
      </c>
      <c r="B8" s="1">
        <v>276</v>
      </c>
      <c r="C8" s="1">
        <v>286</v>
      </c>
      <c r="D8" s="1">
        <v>295</v>
      </c>
      <c r="E8" s="1">
        <v>295</v>
      </c>
      <c r="F8" s="1">
        <v>301</v>
      </c>
      <c r="G8" s="1">
        <v>315</v>
      </c>
      <c r="H8" s="1">
        <v>302</v>
      </c>
      <c r="I8" s="1">
        <v>307</v>
      </c>
      <c r="J8" s="1">
        <v>280</v>
      </c>
      <c r="K8" s="1">
        <v>255</v>
      </c>
    </row>
    <row r="9" spans="1:11" x14ac:dyDescent="0.25">
      <c r="A9" s="16" t="s">
        <v>65</v>
      </c>
      <c r="B9" s="1">
        <v>46</v>
      </c>
      <c r="C9" s="1">
        <v>35</v>
      </c>
      <c r="D9" s="1">
        <v>30</v>
      </c>
      <c r="E9" s="1">
        <v>30</v>
      </c>
      <c r="F9" s="1">
        <v>33</v>
      </c>
      <c r="G9" s="1">
        <v>35</v>
      </c>
      <c r="H9" s="1">
        <v>34</v>
      </c>
      <c r="I9" s="1">
        <v>36</v>
      </c>
      <c r="J9" s="1">
        <v>32</v>
      </c>
      <c r="K9" s="1">
        <v>32</v>
      </c>
    </row>
    <row r="10" spans="1:11" x14ac:dyDescent="0.25">
      <c r="A10" s="16" t="s">
        <v>66</v>
      </c>
      <c r="B10" s="1">
        <v>198</v>
      </c>
      <c r="C10" s="1">
        <v>126</v>
      </c>
      <c r="D10" s="1">
        <v>95</v>
      </c>
      <c r="E10" s="1">
        <v>70</v>
      </c>
      <c r="F10" s="1">
        <v>62</v>
      </c>
      <c r="G10" s="1">
        <v>65</v>
      </c>
      <c r="H10" s="1">
        <v>91</v>
      </c>
      <c r="I10" s="1">
        <v>131</v>
      </c>
      <c r="J10" s="1">
        <v>147</v>
      </c>
      <c r="K10" s="1">
        <v>153</v>
      </c>
    </row>
    <row r="11" spans="1:11" x14ac:dyDescent="0.25">
      <c r="A11" s="16" t="s">
        <v>67</v>
      </c>
      <c r="B11" s="1">
        <v>1176</v>
      </c>
      <c r="C11" s="1">
        <v>1204</v>
      </c>
      <c r="D11" s="1">
        <v>1294</v>
      </c>
      <c r="E11" s="1">
        <v>1374</v>
      </c>
      <c r="F11" s="1">
        <v>1429</v>
      </c>
      <c r="G11" s="1">
        <v>1515</v>
      </c>
      <c r="H11" s="1">
        <v>1545</v>
      </c>
      <c r="I11" s="1">
        <v>1582</v>
      </c>
      <c r="J11" s="1">
        <v>1588</v>
      </c>
      <c r="K11" s="1">
        <v>1669</v>
      </c>
    </row>
    <row r="12" spans="1:11" x14ac:dyDescent="0.25">
      <c r="A12" s="16" t="s">
        <v>68</v>
      </c>
      <c r="B12" s="1">
        <v>72</v>
      </c>
      <c r="C12" s="1">
        <v>64</v>
      </c>
      <c r="D12" s="1">
        <v>66</v>
      </c>
      <c r="E12" s="1">
        <v>67</v>
      </c>
      <c r="F12" s="1">
        <v>71</v>
      </c>
      <c r="G12" s="1">
        <v>70</v>
      </c>
      <c r="H12" s="1">
        <v>78</v>
      </c>
      <c r="I12" s="1">
        <v>84</v>
      </c>
      <c r="J12" s="1">
        <v>97</v>
      </c>
      <c r="K12" s="1">
        <v>96</v>
      </c>
    </row>
    <row r="13" spans="1:11" x14ac:dyDescent="0.25">
      <c r="A13" s="16" t="s">
        <v>69</v>
      </c>
      <c r="B13" s="1">
        <v>523</v>
      </c>
      <c r="C13" s="1">
        <v>380</v>
      </c>
      <c r="D13" s="1">
        <v>292</v>
      </c>
      <c r="E13" s="1">
        <v>232</v>
      </c>
      <c r="F13" s="1">
        <v>213</v>
      </c>
      <c r="G13" s="1">
        <v>176</v>
      </c>
      <c r="H13" s="1">
        <v>236</v>
      </c>
      <c r="I13" s="1">
        <v>257</v>
      </c>
      <c r="J13" s="1">
        <v>295</v>
      </c>
      <c r="K13" s="1">
        <v>296</v>
      </c>
    </row>
    <row r="14" spans="1:11" x14ac:dyDescent="0.25">
      <c r="A14" s="10" t="s">
        <v>13</v>
      </c>
      <c r="B14" s="5">
        <v>2291</v>
      </c>
      <c r="C14" s="5">
        <v>2095</v>
      </c>
      <c r="D14" s="5">
        <v>2072</v>
      </c>
      <c r="E14" s="5">
        <v>2068</v>
      </c>
      <c r="F14" s="5">
        <v>2109</v>
      </c>
      <c r="G14" s="5">
        <v>2176</v>
      </c>
      <c r="H14" s="5">
        <v>2286</v>
      </c>
      <c r="I14" s="5">
        <v>2397</v>
      </c>
      <c r="J14" s="5">
        <v>2439</v>
      </c>
      <c r="K14" s="5">
        <v>2501</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64</v>
      </c>
      <c r="B19" s="2">
        <v>0.53076923076923099</v>
      </c>
      <c r="C19" s="2">
        <v>0.63982102908277405</v>
      </c>
      <c r="D19" s="2">
        <v>0.702380952380952</v>
      </c>
      <c r="E19" s="2">
        <v>0.746835443037975</v>
      </c>
      <c r="F19" s="2">
        <v>0.76010101010101006</v>
      </c>
      <c r="G19" s="2">
        <v>0.75903614457831303</v>
      </c>
      <c r="H19" s="2">
        <v>0.70725995316159296</v>
      </c>
      <c r="I19" s="2">
        <v>0.64767932489451496</v>
      </c>
      <c r="J19" s="2">
        <v>0.61002178649237504</v>
      </c>
      <c r="K19" s="2">
        <v>0.57954545454545503</v>
      </c>
    </row>
    <row r="20" spans="1:12" x14ac:dyDescent="0.25">
      <c r="A20" s="8" t="s">
        <v>65</v>
      </c>
      <c r="B20" s="2">
        <v>8.8461538461538494E-2</v>
      </c>
      <c r="C20" s="2">
        <v>7.8299776286353498E-2</v>
      </c>
      <c r="D20" s="2">
        <v>7.1428571428571397E-2</v>
      </c>
      <c r="E20" s="2">
        <v>7.5949367088607597E-2</v>
      </c>
      <c r="F20" s="2">
        <v>8.3333333333333301E-2</v>
      </c>
      <c r="G20" s="2">
        <v>8.4337349397590397E-2</v>
      </c>
      <c r="H20" s="2">
        <v>7.9625292740046802E-2</v>
      </c>
      <c r="I20" s="2">
        <v>7.5949367088607597E-2</v>
      </c>
      <c r="J20" s="2">
        <v>6.9716775599128505E-2</v>
      </c>
      <c r="K20" s="2">
        <v>7.2727272727272696E-2</v>
      </c>
    </row>
    <row r="21" spans="1:12" x14ac:dyDescent="0.25">
      <c r="A21" s="8" t="s">
        <v>66</v>
      </c>
      <c r="B21" s="2">
        <v>0.38076923076923103</v>
      </c>
      <c r="C21" s="2">
        <v>0.28187919463087202</v>
      </c>
      <c r="D21" s="2">
        <v>0.226190476190476</v>
      </c>
      <c r="E21" s="2">
        <v>0.177215189873418</v>
      </c>
      <c r="F21" s="2">
        <v>0.15656565656565699</v>
      </c>
      <c r="G21" s="2">
        <v>0.156626506024096</v>
      </c>
      <c r="H21" s="2">
        <v>0.213114754098361</v>
      </c>
      <c r="I21" s="2">
        <v>0.27637130801687798</v>
      </c>
      <c r="J21" s="2">
        <v>0.32026143790849698</v>
      </c>
      <c r="K21" s="2">
        <v>0.347727272727273</v>
      </c>
    </row>
    <row r="22" spans="1:12" x14ac:dyDescent="0.25">
      <c r="A22" s="8" t="s">
        <v>67</v>
      </c>
      <c r="B22" s="2">
        <v>0.66403162055335996</v>
      </c>
      <c r="C22" s="2">
        <v>0.730582524271845</v>
      </c>
      <c r="D22" s="2">
        <v>0.78329297820823196</v>
      </c>
      <c r="E22" s="2">
        <v>0.82127913927077101</v>
      </c>
      <c r="F22" s="2">
        <v>0.83420899007589</v>
      </c>
      <c r="G22" s="2">
        <v>0.86030664395230005</v>
      </c>
      <c r="H22" s="2">
        <v>0.83109198493813896</v>
      </c>
      <c r="I22" s="2">
        <v>0.82267290691627704</v>
      </c>
      <c r="J22" s="2">
        <v>0.80202020202020197</v>
      </c>
      <c r="K22" s="2">
        <v>0.80980106744298896</v>
      </c>
    </row>
    <row r="23" spans="1:12" x14ac:dyDescent="0.25">
      <c r="A23" s="8" t="s">
        <v>68</v>
      </c>
      <c r="B23" s="2">
        <v>4.0654997176736297E-2</v>
      </c>
      <c r="C23" s="2">
        <v>3.8834951456310697E-2</v>
      </c>
      <c r="D23" s="2">
        <v>3.9951573849878901E-2</v>
      </c>
      <c r="E23" s="2">
        <v>4.0047818290496098E-2</v>
      </c>
      <c r="F23" s="2">
        <v>4.1447752481027403E-2</v>
      </c>
      <c r="G23" s="2">
        <v>3.97501419647927E-2</v>
      </c>
      <c r="H23" s="2">
        <v>4.1958041958042001E-2</v>
      </c>
      <c r="I23" s="2">
        <v>4.3681747269890797E-2</v>
      </c>
      <c r="J23" s="2">
        <v>4.8989898989899E-2</v>
      </c>
      <c r="K23" s="2">
        <v>4.6579330422125198E-2</v>
      </c>
    </row>
    <row r="24" spans="1:12" x14ac:dyDescent="0.25">
      <c r="A24" s="8" t="s">
        <v>69</v>
      </c>
      <c r="B24" s="2">
        <v>0.295313382269904</v>
      </c>
      <c r="C24" s="2">
        <v>0.230582524271845</v>
      </c>
      <c r="D24" s="2">
        <v>0.17675544794188899</v>
      </c>
      <c r="E24" s="2">
        <v>0.13867304243873299</v>
      </c>
      <c r="F24" s="2">
        <v>0.124343257443082</v>
      </c>
      <c r="G24" s="2">
        <v>9.9943214082907406E-2</v>
      </c>
      <c r="H24" s="2">
        <v>0.126949973103819</v>
      </c>
      <c r="I24" s="2">
        <v>0.133645345813833</v>
      </c>
      <c r="J24" s="2">
        <v>0.14898989898989901</v>
      </c>
      <c r="K24" s="2">
        <v>0.143619602134886</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64</v>
      </c>
      <c r="B29" s="2">
        <v>3.6231884057971002E-2</v>
      </c>
      <c r="C29" s="2">
        <v>3.1468531468531499E-2</v>
      </c>
      <c r="D29" s="2">
        <v>0</v>
      </c>
      <c r="E29" s="2">
        <v>2.0338983050847501E-2</v>
      </c>
      <c r="F29" s="2">
        <v>4.6511627906976702E-2</v>
      </c>
      <c r="G29" s="2">
        <v>-4.1269841269841297E-2</v>
      </c>
      <c r="H29" s="2">
        <v>1.6556291390728499E-2</v>
      </c>
      <c r="I29" s="2">
        <v>-8.7947882736156294E-2</v>
      </c>
      <c r="J29" s="2">
        <v>-8.9285714285714302E-2</v>
      </c>
      <c r="K29" s="3">
        <v>-0.19047619047618999</v>
      </c>
      <c r="L29" s="3">
        <v>-7.6086956521739094E-2</v>
      </c>
    </row>
    <row r="30" spans="1:12" x14ac:dyDescent="0.25">
      <c r="A30" s="8" t="s">
        <v>65</v>
      </c>
      <c r="B30" s="2">
        <v>-0.23913043478260901</v>
      </c>
      <c r="C30" s="2">
        <v>-0.14285714285714299</v>
      </c>
      <c r="D30" s="2">
        <v>0</v>
      </c>
      <c r="E30" s="2">
        <v>0.1</v>
      </c>
      <c r="F30" s="2">
        <v>6.0606060606060601E-2</v>
      </c>
      <c r="G30" s="2">
        <v>-2.8571428571428598E-2</v>
      </c>
      <c r="H30" s="2">
        <v>5.8823529411764698E-2</v>
      </c>
      <c r="I30" s="2">
        <v>-0.11111111111111099</v>
      </c>
      <c r="J30" s="2">
        <v>0</v>
      </c>
      <c r="K30" s="3">
        <v>-8.5714285714285701E-2</v>
      </c>
      <c r="L30" s="3">
        <v>-0.30434782608695699</v>
      </c>
    </row>
    <row r="31" spans="1:12" x14ac:dyDescent="0.25">
      <c r="A31" s="8" t="s">
        <v>66</v>
      </c>
      <c r="B31" s="2">
        <v>-0.36363636363636398</v>
      </c>
      <c r="C31" s="2">
        <v>-0.24603174603174599</v>
      </c>
      <c r="D31" s="2">
        <v>-0.26315789473684198</v>
      </c>
      <c r="E31" s="2">
        <v>-0.114285714285714</v>
      </c>
      <c r="F31" s="2">
        <v>4.8387096774193498E-2</v>
      </c>
      <c r="G31" s="2">
        <v>0.4</v>
      </c>
      <c r="H31" s="2">
        <v>0.43956043956044</v>
      </c>
      <c r="I31" s="2">
        <v>0.122137404580153</v>
      </c>
      <c r="J31" s="2">
        <v>4.08163265306122E-2</v>
      </c>
      <c r="K31" s="3">
        <v>1.3538461538461499</v>
      </c>
      <c r="L31" s="3">
        <v>-0.22727272727272699</v>
      </c>
    </row>
    <row r="32" spans="1:12" x14ac:dyDescent="0.25">
      <c r="A32" s="8" t="s">
        <v>67</v>
      </c>
      <c r="B32" s="2">
        <v>2.3809523809523801E-2</v>
      </c>
      <c r="C32" s="2">
        <v>7.4750830564784099E-2</v>
      </c>
      <c r="D32" s="2">
        <v>6.1823802163833097E-2</v>
      </c>
      <c r="E32" s="2">
        <v>4.0029112081513801E-2</v>
      </c>
      <c r="F32" s="2">
        <v>6.0181945416375102E-2</v>
      </c>
      <c r="G32" s="2">
        <v>1.9801980198019799E-2</v>
      </c>
      <c r="H32" s="2">
        <v>2.3948220064724898E-2</v>
      </c>
      <c r="I32" s="2">
        <v>3.79266750948167E-3</v>
      </c>
      <c r="J32" s="2">
        <v>5.1007556675063001E-2</v>
      </c>
      <c r="K32" s="3">
        <v>0.10165016501650199</v>
      </c>
      <c r="L32" s="3">
        <v>0.41921768707482998</v>
      </c>
    </row>
    <row r="33" spans="1:12" x14ac:dyDescent="0.25">
      <c r="A33" s="8" t="s">
        <v>68</v>
      </c>
      <c r="B33" s="2">
        <v>-0.11111111111111099</v>
      </c>
      <c r="C33" s="2">
        <v>3.125E-2</v>
      </c>
      <c r="D33" s="2">
        <v>1.5151515151515201E-2</v>
      </c>
      <c r="E33" s="2">
        <v>5.9701492537313397E-2</v>
      </c>
      <c r="F33" s="2">
        <v>-1.4084507042253501E-2</v>
      </c>
      <c r="G33" s="2">
        <v>0.114285714285714</v>
      </c>
      <c r="H33" s="2">
        <v>7.69230769230769E-2</v>
      </c>
      <c r="I33" s="2">
        <v>0.15476190476190499</v>
      </c>
      <c r="J33" s="2">
        <v>-1.03092783505155E-2</v>
      </c>
      <c r="K33" s="3">
        <v>0.371428571428571</v>
      </c>
      <c r="L33" s="3">
        <v>0.33333333333333298</v>
      </c>
    </row>
    <row r="34" spans="1:12" x14ac:dyDescent="0.25">
      <c r="A34" s="8" t="s">
        <v>69</v>
      </c>
      <c r="B34" s="2">
        <v>-0.27342256214149102</v>
      </c>
      <c r="C34" s="2">
        <v>-0.231578947368421</v>
      </c>
      <c r="D34" s="2">
        <v>-0.20547945205479501</v>
      </c>
      <c r="E34" s="2">
        <v>-8.18965517241379E-2</v>
      </c>
      <c r="F34" s="2">
        <v>-0.17370892018779299</v>
      </c>
      <c r="G34" s="2">
        <v>0.34090909090909099</v>
      </c>
      <c r="H34" s="2">
        <v>8.8983050847457598E-2</v>
      </c>
      <c r="I34" s="2">
        <v>0.147859922178988</v>
      </c>
      <c r="J34" s="2">
        <v>3.3898305084745801E-3</v>
      </c>
      <c r="K34" s="3">
        <v>0.68181818181818199</v>
      </c>
      <c r="L34" s="3">
        <v>-0.43403441682600402</v>
      </c>
    </row>
    <row r="35" spans="1:12" x14ac:dyDescent="0.25">
      <c r="A35" s="11" t="s">
        <v>13</v>
      </c>
      <c r="B35" s="3">
        <v>-8.5552160628546495E-2</v>
      </c>
      <c r="C35" s="3">
        <v>-1.09785202863962E-2</v>
      </c>
      <c r="D35" s="3">
        <v>-1.9305019305019299E-3</v>
      </c>
      <c r="E35" s="3">
        <v>1.9825918762089001E-2</v>
      </c>
      <c r="F35" s="3">
        <v>3.1768610715979098E-2</v>
      </c>
      <c r="G35" s="3">
        <v>5.0551470588235302E-2</v>
      </c>
      <c r="H35" s="3">
        <v>4.8556430446194197E-2</v>
      </c>
      <c r="I35" s="3">
        <v>1.7521902377972499E-2</v>
      </c>
      <c r="J35" s="3">
        <v>2.5420254202542E-2</v>
      </c>
      <c r="K35" s="3">
        <v>0.14935661764705899</v>
      </c>
      <c r="L35" s="3">
        <v>9.16630292448712E-2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71</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183</v>
      </c>
    </row>
    <row r="2" spans="1:11" ht="15" x14ac:dyDescent="0.25">
      <c r="A2" s="12" t="s">
        <v>177</v>
      </c>
    </row>
    <row r="3" spans="1:11" ht="15" x14ac:dyDescent="0.25">
      <c r="A3" s="12" t="s">
        <v>55</v>
      </c>
    </row>
    <row r="4" spans="1:11" ht="15" x14ac:dyDescent="0.25">
      <c r="A4" s="12" t="s">
        <v>27</v>
      </c>
    </row>
    <row r="5" spans="1:11" x14ac:dyDescent="0.25">
      <c r="A5" s="17" t="str">
        <f>HYPERLINK("#'Table of contents'!A66",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72</v>
      </c>
      <c r="B8" s="1">
        <v>624</v>
      </c>
      <c r="C8" s="1">
        <v>584</v>
      </c>
      <c r="D8" s="1">
        <v>581</v>
      </c>
      <c r="E8" s="1">
        <v>551</v>
      </c>
      <c r="F8" s="1">
        <v>512</v>
      </c>
      <c r="G8" s="1">
        <v>537</v>
      </c>
      <c r="H8" s="1">
        <v>512</v>
      </c>
      <c r="I8" s="1">
        <v>484</v>
      </c>
      <c r="J8" s="1">
        <v>417</v>
      </c>
      <c r="K8" s="1">
        <v>458</v>
      </c>
    </row>
    <row r="9" spans="1:11" x14ac:dyDescent="0.25">
      <c r="A9" s="16" t="s">
        <v>73</v>
      </c>
      <c r="B9" s="1">
        <v>790</v>
      </c>
      <c r="C9" s="1">
        <v>861</v>
      </c>
      <c r="D9" s="1">
        <v>970</v>
      </c>
      <c r="E9" s="1">
        <v>1067</v>
      </c>
      <c r="F9" s="1">
        <v>1165</v>
      </c>
      <c r="G9" s="1">
        <v>1232</v>
      </c>
      <c r="H9" s="1">
        <v>1260</v>
      </c>
      <c r="I9" s="1">
        <v>1323</v>
      </c>
      <c r="J9" s="1">
        <v>1369</v>
      </c>
      <c r="K9" s="1">
        <v>1366</v>
      </c>
    </row>
    <row r="10" spans="1:11" x14ac:dyDescent="0.25">
      <c r="A10" s="16" t="s">
        <v>74</v>
      </c>
      <c r="B10" s="1">
        <v>38</v>
      </c>
      <c r="C10" s="1">
        <v>45</v>
      </c>
      <c r="D10" s="1">
        <v>38</v>
      </c>
      <c r="E10" s="1">
        <v>51</v>
      </c>
      <c r="F10" s="1">
        <v>53</v>
      </c>
      <c r="G10" s="1">
        <v>61</v>
      </c>
      <c r="H10" s="1">
        <v>75</v>
      </c>
      <c r="I10" s="1">
        <v>82</v>
      </c>
      <c r="J10" s="1">
        <v>82</v>
      </c>
      <c r="K10" s="1">
        <v>100</v>
      </c>
    </row>
    <row r="11" spans="1:11" x14ac:dyDescent="0.25">
      <c r="A11" s="16" t="s">
        <v>75</v>
      </c>
      <c r="B11" s="1">
        <v>7</v>
      </c>
      <c r="C11" s="1">
        <v>10</v>
      </c>
      <c r="D11" s="1">
        <v>15</v>
      </c>
      <c r="E11" s="1">
        <v>16</v>
      </c>
      <c r="F11" s="1">
        <v>18</v>
      </c>
      <c r="G11" s="1">
        <v>21</v>
      </c>
      <c r="H11" s="1">
        <v>23</v>
      </c>
      <c r="I11" s="1">
        <v>25</v>
      </c>
      <c r="J11" s="1">
        <v>29</v>
      </c>
      <c r="K11" s="1">
        <v>19</v>
      </c>
    </row>
    <row r="12" spans="1:11" x14ac:dyDescent="0.25">
      <c r="A12" s="16" t="s">
        <v>76</v>
      </c>
      <c r="B12" s="1">
        <v>94</v>
      </c>
      <c r="C12" s="1">
        <v>71</v>
      </c>
      <c r="D12" s="1">
        <v>64</v>
      </c>
      <c r="E12" s="1">
        <v>67</v>
      </c>
      <c r="F12" s="1">
        <v>76</v>
      </c>
      <c r="G12" s="1">
        <v>73</v>
      </c>
      <c r="H12" s="1">
        <v>77</v>
      </c>
      <c r="I12" s="1">
        <v>78</v>
      </c>
      <c r="J12" s="1">
        <v>82</v>
      </c>
      <c r="K12" s="1">
        <v>91</v>
      </c>
    </row>
    <row r="13" spans="1:11" x14ac:dyDescent="0.25">
      <c r="A13" s="16" t="s">
        <v>77</v>
      </c>
      <c r="B13" s="1">
        <v>17</v>
      </c>
      <c r="C13" s="1">
        <v>18</v>
      </c>
      <c r="D13" s="1">
        <v>17</v>
      </c>
      <c r="E13" s="1">
        <v>14</v>
      </c>
      <c r="F13" s="1">
        <v>10</v>
      </c>
      <c r="G13" s="1">
        <v>11</v>
      </c>
      <c r="H13" s="1">
        <v>12</v>
      </c>
      <c r="I13" s="1">
        <v>17</v>
      </c>
      <c r="J13" s="1">
        <v>18</v>
      </c>
      <c r="K13" s="1">
        <v>18</v>
      </c>
    </row>
    <row r="14" spans="1:11" x14ac:dyDescent="0.25">
      <c r="A14" s="16" t="s">
        <v>78</v>
      </c>
      <c r="B14" s="1">
        <v>16</v>
      </c>
      <c r="C14" s="1">
        <v>15</v>
      </c>
      <c r="D14" s="1">
        <v>10</v>
      </c>
      <c r="E14" s="1">
        <v>8</v>
      </c>
      <c r="F14" s="1">
        <v>15</v>
      </c>
      <c r="G14" s="1">
        <v>16</v>
      </c>
      <c r="H14" s="1">
        <v>22</v>
      </c>
      <c r="I14" s="1">
        <v>22</v>
      </c>
      <c r="J14" s="1">
        <v>28</v>
      </c>
      <c r="K14" s="1">
        <v>31</v>
      </c>
    </row>
    <row r="15" spans="1:11" x14ac:dyDescent="0.25">
      <c r="A15" s="16" t="s">
        <v>79</v>
      </c>
      <c r="B15" s="1">
        <v>527</v>
      </c>
      <c r="C15" s="1">
        <v>369</v>
      </c>
      <c r="D15" s="1">
        <v>281</v>
      </c>
      <c r="E15" s="1">
        <v>209</v>
      </c>
      <c r="F15" s="1">
        <v>184</v>
      </c>
      <c r="G15" s="1">
        <v>159</v>
      </c>
      <c r="H15" s="1">
        <v>208</v>
      </c>
      <c r="I15" s="1">
        <v>224</v>
      </c>
      <c r="J15" s="1">
        <v>249</v>
      </c>
      <c r="K15" s="1">
        <v>258</v>
      </c>
    </row>
    <row r="16" spans="1:11" x14ac:dyDescent="0.25">
      <c r="A16" s="16" t="s">
        <v>80</v>
      </c>
      <c r="B16" s="1">
        <v>178</v>
      </c>
      <c r="C16" s="1">
        <v>122</v>
      </c>
      <c r="D16" s="1">
        <v>96</v>
      </c>
      <c r="E16" s="1">
        <v>85</v>
      </c>
      <c r="F16" s="1">
        <v>76</v>
      </c>
      <c r="G16" s="1">
        <v>66</v>
      </c>
      <c r="H16" s="1">
        <v>97</v>
      </c>
      <c r="I16" s="1">
        <v>142</v>
      </c>
      <c r="J16" s="1">
        <v>165</v>
      </c>
      <c r="K16" s="1">
        <v>160</v>
      </c>
    </row>
    <row r="17" spans="1:11" x14ac:dyDescent="0.25">
      <c r="A17" s="10" t="s">
        <v>13</v>
      </c>
      <c r="B17" s="5">
        <v>2291</v>
      </c>
      <c r="C17" s="5">
        <v>2095</v>
      </c>
      <c r="D17" s="5">
        <v>2072</v>
      </c>
      <c r="E17" s="5">
        <v>2068</v>
      </c>
      <c r="F17" s="5">
        <v>2109</v>
      </c>
      <c r="G17" s="5">
        <v>2176</v>
      </c>
      <c r="H17" s="5">
        <v>2286</v>
      </c>
      <c r="I17" s="5">
        <v>2397</v>
      </c>
      <c r="J17" s="5">
        <v>2439</v>
      </c>
      <c r="K17" s="5">
        <v>2501</v>
      </c>
    </row>
    <row r="18" spans="1:11" x14ac:dyDescent="0.25">
      <c r="A18" s="15"/>
    </row>
    <row r="19" spans="1:11" x14ac:dyDescent="0.25">
      <c r="A19" s="15"/>
    </row>
    <row r="20" spans="1:11" x14ac:dyDescent="0.25">
      <c r="A20" s="15"/>
      <c r="B20" s="21" t="s">
        <v>29</v>
      </c>
      <c r="C20" s="22"/>
      <c r="D20" s="22"/>
      <c r="E20" s="22"/>
      <c r="F20" s="22"/>
      <c r="G20" s="22"/>
      <c r="H20" s="22"/>
      <c r="I20" s="22"/>
      <c r="J20" s="22"/>
      <c r="K20" s="22"/>
    </row>
    <row r="21" spans="1:11" x14ac:dyDescent="0.25">
      <c r="A21" s="9" t="s">
        <v>33</v>
      </c>
      <c r="B21" s="4" t="s">
        <v>0</v>
      </c>
      <c r="C21" s="4" t="s">
        <v>1</v>
      </c>
      <c r="D21" s="4" t="s">
        <v>2</v>
      </c>
      <c r="E21" s="4" t="s">
        <v>3</v>
      </c>
      <c r="F21" s="4" t="s">
        <v>4</v>
      </c>
      <c r="G21" s="4" t="s">
        <v>5</v>
      </c>
      <c r="H21" s="4" t="s">
        <v>6</v>
      </c>
      <c r="I21" s="4" t="s">
        <v>7</v>
      </c>
      <c r="J21" s="4" t="s">
        <v>8</v>
      </c>
      <c r="K21" s="4" t="s">
        <v>9</v>
      </c>
    </row>
    <row r="22" spans="1:11" x14ac:dyDescent="0.25">
      <c r="A22" s="8" t="s">
        <v>72</v>
      </c>
      <c r="B22" s="2">
        <v>0.42975206611570199</v>
      </c>
      <c r="C22" s="2">
        <v>0.39194630872483199</v>
      </c>
      <c r="D22" s="2">
        <v>0.36563876651982402</v>
      </c>
      <c r="E22" s="2">
        <v>0.33013780707010199</v>
      </c>
      <c r="F22" s="2">
        <v>0.29595375722543399</v>
      </c>
      <c r="G22" s="2">
        <v>0.29344262295082002</v>
      </c>
      <c r="H22" s="2">
        <v>0.27720628045479201</v>
      </c>
      <c r="I22" s="2">
        <v>0.25622022233986202</v>
      </c>
      <c r="J22" s="2">
        <v>0.22323340471092101</v>
      </c>
      <c r="K22" s="2">
        <v>0.238045738045738</v>
      </c>
    </row>
    <row r="23" spans="1:11" x14ac:dyDescent="0.25">
      <c r="A23" s="8" t="s">
        <v>73</v>
      </c>
      <c r="B23" s="2">
        <v>0.54407713498622601</v>
      </c>
      <c r="C23" s="2">
        <v>0.57785234899328897</v>
      </c>
      <c r="D23" s="2">
        <v>0.61044682190056598</v>
      </c>
      <c r="E23" s="2">
        <v>0.63930497303774703</v>
      </c>
      <c r="F23" s="2">
        <v>0.67341040462427704</v>
      </c>
      <c r="G23" s="2">
        <v>0.67322404371584699</v>
      </c>
      <c r="H23" s="2">
        <v>0.68218733080671401</v>
      </c>
      <c r="I23" s="2">
        <v>0.70037056643726803</v>
      </c>
      <c r="J23" s="2">
        <v>0.73286937901498905</v>
      </c>
      <c r="K23" s="2">
        <v>0.70997920997921005</v>
      </c>
    </row>
    <row r="24" spans="1:11" x14ac:dyDescent="0.25">
      <c r="A24" s="8" t="s">
        <v>74</v>
      </c>
      <c r="B24" s="2">
        <v>2.6170798898071598E-2</v>
      </c>
      <c r="C24" s="2">
        <v>3.02013422818792E-2</v>
      </c>
      <c r="D24" s="2">
        <v>2.3914411579609801E-2</v>
      </c>
      <c r="E24" s="2">
        <v>3.0557219892150999E-2</v>
      </c>
      <c r="F24" s="2">
        <v>3.0635838150288999E-2</v>
      </c>
      <c r="G24" s="2">
        <v>3.3333333333333298E-2</v>
      </c>
      <c r="H24" s="2">
        <v>4.0606388738494897E-2</v>
      </c>
      <c r="I24" s="2">
        <v>4.3409211222869198E-2</v>
      </c>
      <c r="J24" s="2">
        <v>4.3897216274089899E-2</v>
      </c>
      <c r="K24" s="2">
        <v>5.1975051975051999E-2</v>
      </c>
    </row>
    <row r="25" spans="1:11" x14ac:dyDescent="0.25">
      <c r="A25" s="8" t="s">
        <v>75</v>
      </c>
      <c r="B25" s="2">
        <v>5.93220338983051E-2</v>
      </c>
      <c r="C25" s="2">
        <v>0.10101010101010099</v>
      </c>
      <c r="D25" s="2">
        <v>0.15625</v>
      </c>
      <c r="E25" s="2">
        <v>0.164948453608247</v>
      </c>
      <c r="F25" s="2">
        <v>0.17307692307692299</v>
      </c>
      <c r="G25" s="2">
        <v>0.2</v>
      </c>
      <c r="H25" s="2">
        <v>0.20535714285714299</v>
      </c>
      <c r="I25" s="2">
        <v>0.20833333333333301</v>
      </c>
      <c r="J25" s="2">
        <v>0.224806201550388</v>
      </c>
      <c r="K25" s="2">
        <v>0.1484375</v>
      </c>
    </row>
    <row r="26" spans="1:11" x14ac:dyDescent="0.25">
      <c r="A26" s="8" t="s">
        <v>76</v>
      </c>
      <c r="B26" s="2">
        <v>0.79661016949152497</v>
      </c>
      <c r="C26" s="2">
        <v>0.71717171717171702</v>
      </c>
      <c r="D26" s="2">
        <v>0.66666666666666696</v>
      </c>
      <c r="E26" s="2">
        <v>0.69072164948453596</v>
      </c>
      <c r="F26" s="2">
        <v>0.73076923076923095</v>
      </c>
      <c r="G26" s="2">
        <v>0.69523809523809499</v>
      </c>
      <c r="H26" s="2">
        <v>0.6875</v>
      </c>
      <c r="I26" s="2">
        <v>0.65</v>
      </c>
      <c r="J26" s="2">
        <v>0.63565891472868197</v>
      </c>
      <c r="K26" s="2">
        <v>0.7109375</v>
      </c>
    </row>
    <row r="27" spans="1:11" x14ac:dyDescent="0.25">
      <c r="A27" s="8" t="s">
        <v>77</v>
      </c>
      <c r="B27" s="2">
        <v>0.144067796610169</v>
      </c>
      <c r="C27" s="2">
        <v>0.18181818181818199</v>
      </c>
      <c r="D27" s="2">
        <v>0.17708333333333301</v>
      </c>
      <c r="E27" s="2">
        <v>0.14432989690721601</v>
      </c>
      <c r="F27" s="2">
        <v>9.6153846153846201E-2</v>
      </c>
      <c r="G27" s="2">
        <v>0.104761904761905</v>
      </c>
      <c r="H27" s="2">
        <v>0.107142857142857</v>
      </c>
      <c r="I27" s="2">
        <v>0.141666666666667</v>
      </c>
      <c r="J27" s="2">
        <v>0.13953488372093001</v>
      </c>
      <c r="K27" s="2">
        <v>0.140625</v>
      </c>
    </row>
    <row r="28" spans="1:11" x14ac:dyDescent="0.25">
      <c r="A28" s="8" t="s">
        <v>78</v>
      </c>
      <c r="B28" s="2">
        <v>2.2191400832177501E-2</v>
      </c>
      <c r="C28" s="2">
        <v>2.9644268774703601E-2</v>
      </c>
      <c r="D28" s="2">
        <v>2.58397932816537E-2</v>
      </c>
      <c r="E28" s="2">
        <v>2.6490066225165601E-2</v>
      </c>
      <c r="F28" s="2">
        <v>5.4545454545454501E-2</v>
      </c>
      <c r="G28" s="2">
        <v>6.6390041493775906E-2</v>
      </c>
      <c r="H28" s="2">
        <v>6.7278287461773695E-2</v>
      </c>
      <c r="I28" s="2">
        <v>5.67010309278351E-2</v>
      </c>
      <c r="J28" s="2">
        <v>6.3348416289592799E-2</v>
      </c>
      <c r="K28" s="2">
        <v>6.9042316258351902E-2</v>
      </c>
    </row>
    <row r="29" spans="1:11" x14ac:dyDescent="0.25">
      <c r="A29" s="8" t="s">
        <v>79</v>
      </c>
      <c r="B29" s="2">
        <v>0.730929264909847</v>
      </c>
      <c r="C29" s="2">
        <v>0.72924901185770796</v>
      </c>
      <c r="D29" s="2">
        <v>0.72609819121446995</v>
      </c>
      <c r="E29" s="2">
        <v>0.69205298013244998</v>
      </c>
      <c r="F29" s="2">
        <v>0.66909090909090896</v>
      </c>
      <c r="G29" s="2">
        <v>0.65975103734439799</v>
      </c>
      <c r="H29" s="2">
        <v>0.63608562691131498</v>
      </c>
      <c r="I29" s="2">
        <v>0.57731958762886604</v>
      </c>
      <c r="J29" s="2">
        <v>0.56334841628959298</v>
      </c>
      <c r="K29" s="2">
        <v>0.57461024498886404</v>
      </c>
    </row>
    <row r="30" spans="1:11" x14ac:dyDescent="0.25">
      <c r="A30" s="8" t="s">
        <v>80</v>
      </c>
      <c r="B30" s="2">
        <v>0.24687933425797501</v>
      </c>
      <c r="C30" s="2">
        <v>0.24110671936758901</v>
      </c>
      <c r="D30" s="2">
        <v>0.24806201550387599</v>
      </c>
      <c r="E30" s="2">
        <v>0.28145695364238399</v>
      </c>
      <c r="F30" s="2">
        <v>0.27636363636363598</v>
      </c>
      <c r="G30" s="2">
        <v>0.27385892116182597</v>
      </c>
      <c r="H30" s="2">
        <v>0.29663608562691102</v>
      </c>
      <c r="I30" s="2">
        <v>0.365979381443299</v>
      </c>
      <c r="J30" s="2">
        <v>0.37330316742081399</v>
      </c>
      <c r="K30" s="2">
        <v>0.35634743875278402</v>
      </c>
    </row>
    <row r="31" spans="1:11" x14ac:dyDescent="0.25">
      <c r="A31" s="15"/>
    </row>
    <row r="32" spans="1:11" x14ac:dyDescent="0.25">
      <c r="A32" s="15"/>
    </row>
    <row r="33" spans="1:12" x14ac:dyDescent="0.25">
      <c r="A33" s="15"/>
      <c r="B33" s="21" t="s">
        <v>30</v>
      </c>
      <c r="C33" s="21"/>
      <c r="D33" s="21"/>
      <c r="E33" s="21"/>
      <c r="F33" s="21"/>
      <c r="G33" s="21"/>
      <c r="H33" s="21"/>
      <c r="I33" s="21"/>
      <c r="J33" s="21"/>
      <c r="K33" s="6" t="s">
        <v>31</v>
      </c>
      <c r="L33" s="6" t="s">
        <v>32</v>
      </c>
    </row>
    <row r="34" spans="1:12" x14ac:dyDescent="0.25">
      <c r="A34" s="9" t="s">
        <v>33</v>
      </c>
      <c r="B34" s="4" t="s">
        <v>14</v>
      </c>
      <c r="C34" s="4" t="s">
        <v>15</v>
      </c>
      <c r="D34" s="4" t="s">
        <v>16</v>
      </c>
      <c r="E34" s="4" t="s">
        <v>17</v>
      </c>
      <c r="F34" s="4" t="s">
        <v>18</v>
      </c>
      <c r="G34" s="4" t="s">
        <v>19</v>
      </c>
      <c r="H34" s="4" t="s">
        <v>20</v>
      </c>
      <c r="I34" s="4" t="s">
        <v>21</v>
      </c>
      <c r="J34" s="4" t="s">
        <v>22</v>
      </c>
      <c r="K34" s="4" t="s">
        <v>23</v>
      </c>
      <c r="L34" s="4" t="s">
        <v>24</v>
      </c>
    </row>
    <row r="35" spans="1:12" x14ac:dyDescent="0.25">
      <c r="A35" s="8" t="s">
        <v>72</v>
      </c>
      <c r="B35" s="2">
        <v>-6.4102564102564097E-2</v>
      </c>
      <c r="C35" s="2">
        <v>-5.1369863013698601E-3</v>
      </c>
      <c r="D35" s="2">
        <v>-5.1635111876075702E-2</v>
      </c>
      <c r="E35" s="2">
        <v>-7.0780399274047195E-2</v>
      </c>
      <c r="F35" s="2">
        <v>4.8828125E-2</v>
      </c>
      <c r="G35" s="2">
        <v>-4.6554934823091199E-2</v>
      </c>
      <c r="H35" s="2">
        <v>-5.46875E-2</v>
      </c>
      <c r="I35" s="2">
        <v>-0.13842975206611599</v>
      </c>
      <c r="J35" s="2">
        <v>9.83213429256595E-2</v>
      </c>
      <c r="K35" s="3">
        <v>-0.14711359404096799</v>
      </c>
      <c r="L35" s="3">
        <v>-0.26602564102564102</v>
      </c>
    </row>
    <row r="36" spans="1:12" x14ac:dyDescent="0.25">
      <c r="A36" s="8" t="s">
        <v>73</v>
      </c>
      <c r="B36" s="2">
        <v>8.9873417721518994E-2</v>
      </c>
      <c r="C36" s="2">
        <v>0.12659698025551699</v>
      </c>
      <c r="D36" s="2">
        <v>0.1</v>
      </c>
      <c r="E36" s="2">
        <v>9.1846298031865004E-2</v>
      </c>
      <c r="F36" s="2">
        <v>5.7510729613733901E-2</v>
      </c>
      <c r="G36" s="2">
        <v>2.27272727272727E-2</v>
      </c>
      <c r="H36" s="2">
        <v>0.05</v>
      </c>
      <c r="I36" s="2">
        <v>3.4769463340891898E-2</v>
      </c>
      <c r="J36" s="2">
        <v>-2.1913805697589498E-3</v>
      </c>
      <c r="K36" s="3">
        <v>0.108766233766234</v>
      </c>
      <c r="L36" s="3">
        <v>0.72911392405063302</v>
      </c>
    </row>
    <row r="37" spans="1:12" x14ac:dyDescent="0.25">
      <c r="A37" s="8" t="s">
        <v>74</v>
      </c>
      <c r="B37" s="2">
        <v>0.18421052631578899</v>
      </c>
      <c r="C37" s="2">
        <v>-0.155555555555556</v>
      </c>
      <c r="D37" s="2">
        <v>0.34210526315789502</v>
      </c>
      <c r="E37" s="2">
        <v>3.9215686274509803E-2</v>
      </c>
      <c r="F37" s="2">
        <v>0.15094339622641501</v>
      </c>
      <c r="G37" s="2">
        <v>0.22950819672131101</v>
      </c>
      <c r="H37" s="2">
        <v>9.3333333333333296E-2</v>
      </c>
      <c r="I37" s="2">
        <v>0</v>
      </c>
      <c r="J37" s="2">
        <v>0.219512195121951</v>
      </c>
      <c r="K37" s="3">
        <v>0.63934426229508201</v>
      </c>
      <c r="L37" s="3">
        <v>1.6315789473684199</v>
      </c>
    </row>
    <row r="38" spans="1:12" x14ac:dyDescent="0.25">
      <c r="A38" s="8" t="s">
        <v>75</v>
      </c>
      <c r="B38" s="2">
        <v>0.42857142857142899</v>
      </c>
      <c r="C38" s="2">
        <v>0.5</v>
      </c>
      <c r="D38" s="2">
        <v>6.6666666666666693E-2</v>
      </c>
      <c r="E38" s="2">
        <v>0.125</v>
      </c>
      <c r="F38" s="2">
        <v>0.16666666666666699</v>
      </c>
      <c r="G38" s="2">
        <v>9.5238095238095205E-2</v>
      </c>
      <c r="H38" s="2">
        <v>8.6956521739130405E-2</v>
      </c>
      <c r="I38" s="2">
        <v>0.16</v>
      </c>
      <c r="J38" s="2">
        <v>-0.34482758620689702</v>
      </c>
      <c r="K38" s="3">
        <v>-9.5238095238095205E-2</v>
      </c>
      <c r="L38" s="3">
        <v>1.71428571428571</v>
      </c>
    </row>
    <row r="39" spans="1:12" x14ac:dyDescent="0.25">
      <c r="A39" s="8" t="s">
        <v>76</v>
      </c>
      <c r="B39" s="2">
        <v>-0.24468085106383</v>
      </c>
      <c r="C39" s="2">
        <v>-9.85915492957746E-2</v>
      </c>
      <c r="D39" s="2">
        <v>4.6875E-2</v>
      </c>
      <c r="E39" s="2">
        <v>0.134328358208955</v>
      </c>
      <c r="F39" s="2">
        <v>-3.94736842105263E-2</v>
      </c>
      <c r="G39" s="2">
        <v>5.4794520547945202E-2</v>
      </c>
      <c r="H39" s="2">
        <v>1.2987012987013E-2</v>
      </c>
      <c r="I39" s="2">
        <v>5.1282051282051301E-2</v>
      </c>
      <c r="J39" s="2">
        <v>0.109756097560976</v>
      </c>
      <c r="K39" s="3">
        <v>0.24657534246575299</v>
      </c>
      <c r="L39" s="3">
        <v>-3.1914893617021302E-2</v>
      </c>
    </row>
    <row r="40" spans="1:12" x14ac:dyDescent="0.25">
      <c r="A40" s="8" t="s">
        <v>77</v>
      </c>
      <c r="B40" s="2">
        <v>5.8823529411764698E-2</v>
      </c>
      <c r="C40" s="2">
        <v>-5.5555555555555601E-2</v>
      </c>
      <c r="D40" s="2">
        <v>-0.17647058823529399</v>
      </c>
      <c r="E40" s="2">
        <v>-0.28571428571428598</v>
      </c>
      <c r="F40" s="2">
        <v>0.1</v>
      </c>
      <c r="G40" s="2">
        <v>9.0909090909090898E-2</v>
      </c>
      <c r="H40" s="2">
        <v>0.41666666666666702</v>
      </c>
      <c r="I40" s="2">
        <v>5.8823529411764698E-2</v>
      </c>
      <c r="J40" s="2">
        <v>0</v>
      </c>
      <c r="K40" s="3">
        <v>0.63636363636363602</v>
      </c>
      <c r="L40" s="3">
        <v>5.8823529411764698E-2</v>
      </c>
    </row>
    <row r="41" spans="1:12" x14ac:dyDescent="0.25">
      <c r="A41" s="8" t="s">
        <v>78</v>
      </c>
      <c r="B41" s="2">
        <v>-6.25E-2</v>
      </c>
      <c r="C41" s="2">
        <v>-0.33333333333333298</v>
      </c>
      <c r="D41" s="2">
        <v>-0.2</v>
      </c>
      <c r="E41" s="2">
        <v>0.875</v>
      </c>
      <c r="F41" s="2">
        <v>6.6666666666666693E-2</v>
      </c>
      <c r="G41" s="2">
        <v>0.375</v>
      </c>
      <c r="H41" s="2">
        <v>0</v>
      </c>
      <c r="I41" s="2">
        <v>0.27272727272727298</v>
      </c>
      <c r="J41" s="2">
        <v>0.107142857142857</v>
      </c>
      <c r="K41" s="3">
        <v>0.9375</v>
      </c>
      <c r="L41" s="3">
        <v>0.9375</v>
      </c>
    </row>
    <row r="42" spans="1:12" x14ac:dyDescent="0.25">
      <c r="A42" s="8" t="s">
        <v>79</v>
      </c>
      <c r="B42" s="2">
        <v>-0.29981024667931699</v>
      </c>
      <c r="C42" s="2">
        <v>-0.23848238482384801</v>
      </c>
      <c r="D42" s="2">
        <v>-0.256227758007117</v>
      </c>
      <c r="E42" s="2">
        <v>-0.119617224880383</v>
      </c>
      <c r="F42" s="2">
        <v>-0.13586956521739099</v>
      </c>
      <c r="G42" s="2">
        <v>0.30817610062893103</v>
      </c>
      <c r="H42" s="2">
        <v>7.69230769230769E-2</v>
      </c>
      <c r="I42" s="2">
        <v>0.111607142857143</v>
      </c>
      <c r="J42" s="2">
        <v>3.6144578313252997E-2</v>
      </c>
      <c r="K42" s="3">
        <v>0.62264150943396201</v>
      </c>
      <c r="L42" s="3">
        <v>-0.51043643263757099</v>
      </c>
    </row>
    <row r="43" spans="1:12" x14ac:dyDescent="0.25">
      <c r="A43" s="8" t="s">
        <v>80</v>
      </c>
      <c r="B43" s="2">
        <v>-0.31460674157303398</v>
      </c>
      <c r="C43" s="2">
        <v>-0.213114754098361</v>
      </c>
      <c r="D43" s="2">
        <v>-0.114583333333333</v>
      </c>
      <c r="E43" s="2">
        <v>-0.105882352941176</v>
      </c>
      <c r="F43" s="2">
        <v>-0.13157894736842099</v>
      </c>
      <c r="G43" s="2">
        <v>0.46969696969697</v>
      </c>
      <c r="H43" s="2">
        <v>0.463917525773196</v>
      </c>
      <c r="I43" s="2">
        <v>0.161971830985915</v>
      </c>
      <c r="J43" s="2">
        <v>-3.03030303030303E-2</v>
      </c>
      <c r="K43" s="3">
        <v>1.4242424242424201</v>
      </c>
      <c r="L43" s="3">
        <v>-0.101123595505618</v>
      </c>
    </row>
    <row r="44" spans="1:12" x14ac:dyDescent="0.25">
      <c r="A44" s="11" t="s">
        <v>13</v>
      </c>
      <c r="B44" s="3">
        <v>-8.5552160628546495E-2</v>
      </c>
      <c r="C44" s="3">
        <v>-1.09785202863962E-2</v>
      </c>
      <c r="D44" s="3">
        <v>-1.9305019305019299E-3</v>
      </c>
      <c r="E44" s="3">
        <v>1.9825918762089001E-2</v>
      </c>
      <c r="F44" s="3">
        <v>3.1768610715979098E-2</v>
      </c>
      <c r="G44" s="3">
        <v>5.0551470588235302E-2</v>
      </c>
      <c r="H44" s="3">
        <v>4.8556430446194197E-2</v>
      </c>
      <c r="I44" s="3">
        <v>1.7521902377972499E-2</v>
      </c>
      <c r="J44" s="3">
        <v>2.5420254202542E-2</v>
      </c>
      <c r="K44" s="3">
        <v>0.14935661764705899</v>
      </c>
      <c r="L44" s="3">
        <v>9.16630292448712E-2</v>
      </c>
    </row>
    <row r="45" spans="1:12" x14ac:dyDescent="0.25">
      <c r="A45" s="15"/>
    </row>
    <row r="46" spans="1:12" x14ac:dyDescent="0.25">
      <c r="A46" s="13" t="s">
        <v>34</v>
      </c>
    </row>
    <row r="47" spans="1:12" x14ac:dyDescent="0.25">
      <c r="A47" s="14" t="s">
        <v>35</v>
      </c>
    </row>
    <row r="48" spans="1:12" x14ac:dyDescent="0.25">
      <c r="A48" s="14" t="s">
        <v>36</v>
      </c>
    </row>
    <row r="49" spans="1:1" x14ac:dyDescent="0.25">
      <c r="A49" s="14" t="s">
        <v>37</v>
      </c>
    </row>
    <row r="50" spans="1:1" x14ac:dyDescent="0.25">
      <c r="A50" s="14" t="s">
        <v>82</v>
      </c>
    </row>
    <row r="51" spans="1:1" x14ac:dyDescent="0.25">
      <c r="A51" s="14" t="s">
        <v>38</v>
      </c>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0:K20"/>
    <mergeCell ref="B33:J33"/>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184</v>
      </c>
    </row>
    <row r="2" spans="1:11" ht="15" x14ac:dyDescent="0.25">
      <c r="A2" s="12" t="s">
        <v>177</v>
      </c>
    </row>
    <row r="3" spans="1:11" ht="15" x14ac:dyDescent="0.25">
      <c r="A3" s="12" t="s">
        <v>55</v>
      </c>
    </row>
    <row r="4" spans="1:11" ht="15" x14ac:dyDescent="0.25">
      <c r="A4" s="12" t="s">
        <v>50</v>
      </c>
    </row>
    <row r="5" spans="1:11" x14ac:dyDescent="0.25">
      <c r="A5" s="17" t="str">
        <f>HYPERLINK("#'Table of contents'!A67",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83</v>
      </c>
      <c r="B8" s="1">
        <v>224</v>
      </c>
      <c r="C8" s="1">
        <v>230</v>
      </c>
      <c r="D8" s="1">
        <v>237</v>
      </c>
      <c r="E8" s="1">
        <v>269</v>
      </c>
      <c r="F8" s="1">
        <v>282</v>
      </c>
      <c r="G8" s="1">
        <v>300</v>
      </c>
      <c r="H8" s="1">
        <v>291</v>
      </c>
      <c r="I8" s="1">
        <v>303</v>
      </c>
      <c r="J8" s="1">
        <v>303</v>
      </c>
      <c r="K8" s="1">
        <v>324</v>
      </c>
    </row>
    <row r="9" spans="1:11" x14ac:dyDescent="0.25">
      <c r="A9" s="16" t="s">
        <v>84</v>
      </c>
      <c r="B9" s="1">
        <v>49</v>
      </c>
      <c r="C9" s="1">
        <v>60</v>
      </c>
      <c r="D9" s="1">
        <v>77</v>
      </c>
      <c r="E9" s="1">
        <v>76</v>
      </c>
      <c r="F9" s="1">
        <v>89</v>
      </c>
      <c r="G9" s="1">
        <v>97</v>
      </c>
      <c r="H9" s="1">
        <v>104</v>
      </c>
      <c r="I9" s="1">
        <v>110</v>
      </c>
      <c r="J9" s="1">
        <v>117</v>
      </c>
      <c r="K9" s="1">
        <v>127</v>
      </c>
    </row>
    <row r="10" spans="1:11" x14ac:dyDescent="0.25">
      <c r="A10" s="16" t="s">
        <v>85</v>
      </c>
      <c r="B10" s="1">
        <v>47</v>
      </c>
      <c r="C10" s="1">
        <v>43</v>
      </c>
      <c r="D10" s="1">
        <v>50</v>
      </c>
      <c r="E10" s="1">
        <v>56</v>
      </c>
      <c r="F10" s="1">
        <v>61</v>
      </c>
      <c r="G10" s="1">
        <v>65</v>
      </c>
      <c r="H10" s="1">
        <v>63</v>
      </c>
      <c r="I10" s="1">
        <v>67</v>
      </c>
      <c r="J10" s="1">
        <v>72</v>
      </c>
      <c r="K10" s="1">
        <v>81</v>
      </c>
    </row>
    <row r="11" spans="1:11" x14ac:dyDescent="0.25">
      <c r="A11" s="16" t="s">
        <v>86</v>
      </c>
      <c r="B11" s="1">
        <v>1023</v>
      </c>
      <c r="C11" s="1">
        <v>1055</v>
      </c>
      <c r="D11" s="1">
        <v>1109</v>
      </c>
      <c r="E11" s="1">
        <v>1154</v>
      </c>
      <c r="F11" s="1">
        <v>1191</v>
      </c>
      <c r="G11" s="1">
        <v>1260</v>
      </c>
      <c r="H11" s="1">
        <v>1278</v>
      </c>
      <c r="I11" s="1">
        <v>1293</v>
      </c>
      <c r="J11" s="1">
        <v>1263</v>
      </c>
      <c r="K11" s="1">
        <v>1275</v>
      </c>
    </row>
    <row r="12" spans="1:11" x14ac:dyDescent="0.25">
      <c r="A12" s="16" t="s">
        <v>87</v>
      </c>
      <c r="B12" s="1">
        <v>44</v>
      </c>
      <c r="C12" s="1">
        <v>41</v>
      </c>
      <c r="D12" s="1">
        <v>46</v>
      </c>
      <c r="E12" s="1">
        <v>48</v>
      </c>
      <c r="F12" s="1">
        <v>50</v>
      </c>
      <c r="G12" s="1">
        <v>55</v>
      </c>
      <c r="H12" s="1">
        <v>62</v>
      </c>
      <c r="I12" s="1">
        <v>68</v>
      </c>
      <c r="J12" s="1">
        <v>65</v>
      </c>
      <c r="K12" s="1">
        <v>66</v>
      </c>
    </row>
    <row r="13" spans="1:11" x14ac:dyDescent="0.25">
      <c r="A13" s="16" t="s">
        <v>88</v>
      </c>
      <c r="B13" s="1">
        <v>65</v>
      </c>
      <c r="C13" s="1">
        <v>61</v>
      </c>
      <c r="D13" s="1">
        <v>70</v>
      </c>
      <c r="E13" s="1">
        <v>66</v>
      </c>
      <c r="F13" s="1">
        <v>57</v>
      </c>
      <c r="G13" s="1">
        <v>53</v>
      </c>
      <c r="H13" s="1">
        <v>49</v>
      </c>
      <c r="I13" s="1">
        <v>48</v>
      </c>
      <c r="J13" s="1">
        <v>48</v>
      </c>
      <c r="K13" s="1">
        <v>51</v>
      </c>
    </row>
    <row r="14" spans="1:11" x14ac:dyDescent="0.25">
      <c r="A14" s="16" t="s">
        <v>89</v>
      </c>
      <c r="B14" s="1">
        <v>4</v>
      </c>
      <c r="C14" s="1">
        <v>5</v>
      </c>
      <c r="D14" s="1">
        <v>4</v>
      </c>
      <c r="E14" s="1">
        <v>6</v>
      </c>
      <c r="F14" s="1">
        <v>7</v>
      </c>
      <c r="G14" s="1">
        <v>7</v>
      </c>
      <c r="H14" s="1">
        <v>8</v>
      </c>
      <c r="I14" s="1">
        <v>12</v>
      </c>
      <c r="J14" s="1">
        <v>14</v>
      </c>
      <c r="K14" s="1">
        <v>13</v>
      </c>
    </row>
    <row r="15" spans="1:11" x14ac:dyDescent="0.25">
      <c r="A15" s="16" t="s">
        <v>90</v>
      </c>
      <c r="B15" s="1">
        <v>0</v>
      </c>
      <c r="C15" s="1">
        <v>1</v>
      </c>
      <c r="D15" s="1">
        <v>1</v>
      </c>
      <c r="E15" s="1">
        <v>1</v>
      </c>
      <c r="F15" s="1">
        <v>2</v>
      </c>
      <c r="G15" s="1">
        <v>2</v>
      </c>
      <c r="H15" s="1">
        <v>4</v>
      </c>
      <c r="I15" s="1">
        <v>5</v>
      </c>
      <c r="J15" s="1">
        <v>7</v>
      </c>
      <c r="K15" s="1">
        <v>7</v>
      </c>
    </row>
    <row r="16" spans="1:11" x14ac:dyDescent="0.25">
      <c r="A16" s="16" t="s">
        <v>91</v>
      </c>
      <c r="B16" s="1">
        <v>0</v>
      </c>
      <c r="C16" s="1">
        <v>0</v>
      </c>
      <c r="D16" s="1">
        <v>0</v>
      </c>
      <c r="E16" s="1">
        <v>1</v>
      </c>
      <c r="F16" s="1">
        <v>1</v>
      </c>
      <c r="G16" s="1">
        <v>1</v>
      </c>
      <c r="H16" s="1">
        <v>1</v>
      </c>
      <c r="I16" s="1">
        <v>0</v>
      </c>
      <c r="J16" s="1">
        <v>0</v>
      </c>
      <c r="K16" s="1">
        <v>0</v>
      </c>
    </row>
    <row r="17" spans="1:11" x14ac:dyDescent="0.25">
      <c r="A17" s="16" t="s">
        <v>92</v>
      </c>
      <c r="B17" s="1">
        <v>110</v>
      </c>
      <c r="C17" s="1">
        <v>90</v>
      </c>
      <c r="D17" s="1">
        <v>87</v>
      </c>
      <c r="E17" s="1">
        <v>86</v>
      </c>
      <c r="F17" s="1">
        <v>91</v>
      </c>
      <c r="G17" s="1">
        <v>91</v>
      </c>
      <c r="H17" s="1">
        <v>92</v>
      </c>
      <c r="I17" s="1">
        <v>95</v>
      </c>
      <c r="J17" s="1">
        <v>100</v>
      </c>
      <c r="K17" s="1">
        <v>100</v>
      </c>
    </row>
    <row r="18" spans="1:11" x14ac:dyDescent="0.25">
      <c r="A18" s="16" t="s">
        <v>93</v>
      </c>
      <c r="B18" s="1">
        <v>1</v>
      </c>
      <c r="C18" s="1">
        <v>1</v>
      </c>
      <c r="D18" s="1">
        <v>2</v>
      </c>
      <c r="E18" s="1">
        <v>2</v>
      </c>
      <c r="F18" s="1">
        <v>1</v>
      </c>
      <c r="G18" s="1">
        <v>1</v>
      </c>
      <c r="H18" s="1">
        <v>2</v>
      </c>
      <c r="I18" s="1">
        <v>3</v>
      </c>
      <c r="J18" s="1">
        <v>3</v>
      </c>
      <c r="K18" s="1">
        <v>2</v>
      </c>
    </row>
    <row r="19" spans="1:11" x14ac:dyDescent="0.25">
      <c r="A19" s="16" t="s">
        <v>94</v>
      </c>
      <c r="B19" s="1">
        <v>3</v>
      </c>
      <c r="C19" s="1">
        <v>2</v>
      </c>
      <c r="D19" s="1">
        <v>2</v>
      </c>
      <c r="E19" s="1">
        <v>1</v>
      </c>
      <c r="F19" s="1">
        <v>2</v>
      </c>
      <c r="G19" s="1">
        <v>3</v>
      </c>
      <c r="H19" s="1">
        <v>5</v>
      </c>
      <c r="I19" s="1">
        <v>5</v>
      </c>
      <c r="J19" s="1">
        <v>5</v>
      </c>
      <c r="K19" s="1">
        <v>6</v>
      </c>
    </row>
    <row r="20" spans="1:11" x14ac:dyDescent="0.25">
      <c r="A20" s="16" t="s">
        <v>95</v>
      </c>
      <c r="B20" s="1">
        <v>469</v>
      </c>
      <c r="C20" s="1">
        <v>316</v>
      </c>
      <c r="D20" s="1">
        <v>233</v>
      </c>
      <c r="E20" s="1">
        <v>177</v>
      </c>
      <c r="F20" s="1">
        <v>161</v>
      </c>
      <c r="G20" s="1">
        <v>139</v>
      </c>
      <c r="H20" s="1">
        <v>182</v>
      </c>
      <c r="I20" s="1">
        <v>198</v>
      </c>
      <c r="J20" s="1">
        <v>224</v>
      </c>
      <c r="K20" s="1">
        <v>226</v>
      </c>
    </row>
    <row r="21" spans="1:11" x14ac:dyDescent="0.25">
      <c r="A21" s="16" t="s">
        <v>96</v>
      </c>
      <c r="B21" s="1">
        <v>82</v>
      </c>
      <c r="C21" s="1">
        <v>53</v>
      </c>
      <c r="D21" s="1">
        <v>34</v>
      </c>
      <c r="E21" s="1">
        <v>27</v>
      </c>
      <c r="F21" s="1">
        <v>23</v>
      </c>
      <c r="G21" s="1">
        <v>25</v>
      </c>
      <c r="H21" s="1">
        <v>42</v>
      </c>
      <c r="I21" s="1">
        <v>71</v>
      </c>
      <c r="J21" s="1">
        <v>86</v>
      </c>
      <c r="K21" s="1">
        <v>93</v>
      </c>
    </row>
    <row r="22" spans="1:11" x14ac:dyDescent="0.25">
      <c r="A22" s="16" t="s">
        <v>97</v>
      </c>
      <c r="B22" s="1">
        <v>8</v>
      </c>
      <c r="C22" s="1">
        <v>7</v>
      </c>
      <c r="D22" s="1">
        <v>6</v>
      </c>
      <c r="E22" s="1">
        <v>4</v>
      </c>
      <c r="F22" s="1">
        <v>6</v>
      </c>
      <c r="G22" s="1">
        <v>5</v>
      </c>
      <c r="H22" s="1">
        <v>13</v>
      </c>
      <c r="I22" s="1">
        <v>14</v>
      </c>
      <c r="J22" s="1">
        <v>17</v>
      </c>
      <c r="K22" s="1">
        <v>19</v>
      </c>
    </row>
    <row r="23" spans="1:11" x14ac:dyDescent="0.25">
      <c r="A23" s="16" t="s">
        <v>98</v>
      </c>
      <c r="B23" s="1">
        <v>48</v>
      </c>
      <c r="C23" s="1">
        <v>41</v>
      </c>
      <c r="D23" s="1">
        <v>39</v>
      </c>
      <c r="E23" s="1">
        <v>36</v>
      </c>
      <c r="F23" s="1">
        <v>36</v>
      </c>
      <c r="G23" s="1">
        <v>32</v>
      </c>
      <c r="H23" s="1">
        <v>32</v>
      </c>
      <c r="I23" s="1">
        <v>36</v>
      </c>
      <c r="J23" s="1">
        <v>41</v>
      </c>
      <c r="K23" s="1">
        <v>38</v>
      </c>
    </row>
    <row r="24" spans="1:11" x14ac:dyDescent="0.25">
      <c r="A24" s="16" t="s">
        <v>99</v>
      </c>
      <c r="B24" s="1">
        <v>50</v>
      </c>
      <c r="C24" s="1">
        <v>37</v>
      </c>
      <c r="D24" s="1">
        <v>38</v>
      </c>
      <c r="E24" s="1">
        <v>32</v>
      </c>
      <c r="F24" s="1">
        <v>31</v>
      </c>
      <c r="G24" s="1">
        <v>26</v>
      </c>
      <c r="H24" s="1">
        <v>47</v>
      </c>
      <c r="I24" s="1">
        <v>58</v>
      </c>
      <c r="J24" s="1">
        <v>59</v>
      </c>
      <c r="K24" s="1">
        <v>55</v>
      </c>
    </row>
    <row r="25" spans="1:11" x14ac:dyDescent="0.25">
      <c r="A25" s="16" t="s">
        <v>100</v>
      </c>
      <c r="B25" s="1">
        <v>64</v>
      </c>
      <c r="C25" s="1">
        <v>52</v>
      </c>
      <c r="D25" s="1">
        <v>37</v>
      </c>
      <c r="E25" s="1">
        <v>26</v>
      </c>
      <c r="F25" s="1">
        <v>18</v>
      </c>
      <c r="G25" s="1">
        <v>14</v>
      </c>
      <c r="H25" s="1">
        <v>11</v>
      </c>
      <c r="I25" s="1">
        <v>11</v>
      </c>
      <c r="J25" s="1">
        <v>15</v>
      </c>
      <c r="K25" s="1">
        <v>18</v>
      </c>
    </row>
    <row r="26" spans="1:11" x14ac:dyDescent="0.25">
      <c r="A26" s="10" t="s">
        <v>13</v>
      </c>
      <c r="B26" s="5">
        <v>2291</v>
      </c>
      <c r="C26" s="5">
        <v>2095</v>
      </c>
      <c r="D26" s="5">
        <v>2072</v>
      </c>
      <c r="E26" s="5">
        <v>2068</v>
      </c>
      <c r="F26" s="5">
        <v>2109</v>
      </c>
      <c r="G26" s="5">
        <v>2176</v>
      </c>
      <c r="H26" s="5">
        <v>2286</v>
      </c>
      <c r="I26" s="5">
        <v>2397</v>
      </c>
      <c r="J26" s="5">
        <v>2439</v>
      </c>
      <c r="K26" s="5">
        <v>2501</v>
      </c>
    </row>
    <row r="27" spans="1:11" x14ac:dyDescent="0.25">
      <c r="A27" s="15"/>
    </row>
    <row r="28" spans="1:11" x14ac:dyDescent="0.25">
      <c r="A28" s="15"/>
    </row>
    <row r="29" spans="1:11" x14ac:dyDescent="0.25">
      <c r="A29" s="15"/>
      <c r="B29" s="21" t="s">
        <v>29</v>
      </c>
      <c r="C29" s="22"/>
      <c r="D29" s="22"/>
      <c r="E29" s="22"/>
      <c r="F29" s="22"/>
      <c r="G29" s="22"/>
      <c r="H29" s="22"/>
      <c r="I29" s="22"/>
      <c r="J29" s="22"/>
      <c r="K29" s="22"/>
    </row>
    <row r="30" spans="1:11" x14ac:dyDescent="0.25">
      <c r="A30" s="9" t="s">
        <v>33</v>
      </c>
      <c r="B30" s="4" t="s">
        <v>0</v>
      </c>
      <c r="C30" s="4" t="s">
        <v>1</v>
      </c>
      <c r="D30" s="4" t="s">
        <v>2</v>
      </c>
      <c r="E30" s="4" t="s">
        <v>3</v>
      </c>
      <c r="F30" s="4" t="s">
        <v>4</v>
      </c>
      <c r="G30" s="4" t="s">
        <v>5</v>
      </c>
      <c r="H30" s="4" t="s">
        <v>6</v>
      </c>
      <c r="I30" s="4" t="s">
        <v>7</v>
      </c>
      <c r="J30" s="4" t="s">
        <v>8</v>
      </c>
      <c r="K30" s="4" t="s">
        <v>9</v>
      </c>
    </row>
    <row r="31" spans="1:11" x14ac:dyDescent="0.25">
      <c r="A31" s="8" t="s">
        <v>83</v>
      </c>
      <c r="B31" s="2">
        <v>0.154269972451791</v>
      </c>
      <c r="C31" s="2">
        <v>0.15436241610738299</v>
      </c>
      <c r="D31" s="2">
        <v>0.14915040906230301</v>
      </c>
      <c r="E31" s="2">
        <v>0.16117435590173801</v>
      </c>
      <c r="F31" s="2">
        <v>0.16300578034682101</v>
      </c>
      <c r="G31" s="2">
        <v>0.16393442622950799</v>
      </c>
      <c r="H31" s="2">
        <v>0.15755278830535999</v>
      </c>
      <c r="I31" s="2">
        <v>0.16040232927474901</v>
      </c>
      <c r="J31" s="2">
        <v>0.16220556745181999</v>
      </c>
      <c r="K31" s="2">
        <v>0.16839916839916799</v>
      </c>
    </row>
    <row r="32" spans="1:11" x14ac:dyDescent="0.25">
      <c r="A32" s="8" t="s">
        <v>84</v>
      </c>
      <c r="B32" s="2">
        <v>3.3746556473829202E-2</v>
      </c>
      <c r="C32" s="2">
        <v>4.0268456375838903E-2</v>
      </c>
      <c r="D32" s="2">
        <v>4.8458149779735699E-2</v>
      </c>
      <c r="E32" s="2">
        <v>4.5536249251048502E-2</v>
      </c>
      <c r="F32" s="2">
        <v>5.14450867052023E-2</v>
      </c>
      <c r="G32" s="2">
        <v>5.3005464480874301E-2</v>
      </c>
      <c r="H32" s="2">
        <v>5.63075257173795E-2</v>
      </c>
      <c r="I32" s="2">
        <v>5.8231868713605098E-2</v>
      </c>
      <c r="J32" s="2">
        <v>6.2633832976445397E-2</v>
      </c>
      <c r="K32" s="2">
        <v>6.6008316008315998E-2</v>
      </c>
    </row>
    <row r="33" spans="1:11" x14ac:dyDescent="0.25">
      <c r="A33" s="8" t="s">
        <v>85</v>
      </c>
      <c r="B33" s="2">
        <v>3.2369146005509601E-2</v>
      </c>
      <c r="C33" s="2">
        <v>2.88590604026846E-2</v>
      </c>
      <c r="D33" s="2">
        <v>3.1466331025802402E-2</v>
      </c>
      <c r="E33" s="2">
        <v>3.3553025763930502E-2</v>
      </c>
      <c r="F33" s="2">
        <v>3.5260115606936399E-2</v>
      </c>
      <c r="G33" s="2">
        <v>3.55191256830601E-2</v>
      </c>
      <c r="H33" s="2">
        <v>3.4109366540335702E-2</v>
      </c>
      <c r="I33" s="2">
        <v>3.54685018528322E-2</v>
      </c>
      <c r="J33" s="2">
        <v>3.8543897216274103E-2</v>
      </c>
      <c r="K33" s="2">
        <v>4.2099792099792102E-2</v>
      </c>
    </row>
    <row r="34" spans="1:11" x14ac:dyDescent="0.25">
      <c r="A34" s="8" t="s">
        <v>86</v>
      </c>
      <c r="B34" s="2">
        <v>0.70454545454545503</v>
      </c>
      <c r="C34" s="2">
        <v>0.70805369127516804</v>
      </c>
      <c r="D34" s="2">
        <v>0.69792322215229696</v>
      </c>
      <c r="E34" s="2">
        <v>0.69143199520671095</v>
      </c>
      <c r="F34" s="2">
        <v>0.68843930635838102</v>
      </c>
      <c r="G34" s="2">
        <v>0.68852459016393397</v>
      </c>
      <c r="H34" s="2">
        <v>0.69193286410395205</v>
      </c>
      <c r="I34" s="2">
        <v>0.68448914769719404</v>
      </c>
      <c r="J34" s="2">
        <v>0.67612419700214099</v>
      </c>
      <c r="K34" s="2">
        <v>0.66268191268191301</v>
      </c>
    </row>
    <row r="35" spans="1:11" x14ac:dyDescent="0.25">
      <c r="A35" s="8" t="s">
        <v>87</v>
      </c>
      <c r="B35" s="2">
        <v>3.03030303030303E-2</v>
      </c>
      <c r="C35" s="2">
        <v>2.7516778523489899E-2</v>
      </c>
      <c r="D35" s="2">
        <v>2.8949024543738201E-2</v>
      </c>
      <c r="E35" s="2">
        <v>2.87597363690833E-2</v>
      </c>
      <c r="F35" s="2">
        <v>2.8901734104046201E-2</v>
      </c>
      <c r="G35" s="2">
        <v>3.0054644808743199E-2</v>
      </c>
      <c r="H35" s="2">
        <v>3.3567948023822403E-2</v>
      </c>
      <c r="I35" s="2">
        <v>3.5997882477501297E-2</v>
      </c>
      <c r="J35" s="2">
        <v>3.4796573875802997E-2</v>
      </c>
      <c r="K35" s="2">
        <v>3.4303534303534298E-2</v>
      </c>
    </row>
    <row r="36" spans="1:11" x14ac:dyDescent="0.25">
      <c r="A36" s="8" t="s">
        <v>88</v>
      </c>
      <c r="B36" s="2">
        <v>4.4765840220385697E-2</v>
      </c>
      <c r="C36" s="2">
        <v>4.0939597315436199E-2</v>
      </c>
      <c r="D36" s="2">
        <v>4.4052863436123399E-2</v>
      </c>
      <c r="E36" s="2">
        <v>3.9544637507489502E-2</v>
      </c>
      <c r="F36" s="2">
        <v>3.29479768786127E-2</v>
      </c>
      <c r="G36" s="2">
        <v>2.8961748633879798E-2</v>
      </c>
      <c r="H36" s="2">
        <v>2.6529507309150002E-2</v>
      </c>
      <c r="I36" s="2">
        <v>2.5410269984118598E-2</v>
      </c>
      <c r="J36" s="2">
        <v>2.5695931477516101E-2</v>
      </c>
      <c r="K36" s="2">
        <v>2.6507276507276498E-2</v>
      </c>
    </row>
    <row r="37" spans="1:11" x14ac:dyDescent="0.25">
      <c r="A37" s="8" t="s">
        <v>89</v>
      </c>
      <c r="B37" s="2">
        <v>3.3898305084745797E-2</v>
      </c>
      <c r="C37" s="2">
        <v>5.0505050505050497E-2</v>
      </c>
      <c r="D37" s="2">
        <v>4.1666666666666699E-2</v>
      </c>
      <c r="E37" s="2">
        <v>6.18556701030928E-2</v>
      </c>
      <c r="F37" s="2">
        <v>6.7307692307692304E-2</v>
      </c>
      <c r="G37" s="2">
        <v>6.6666666666666693E-2</v>
      </c>
      <c r="H37" s="2">
        <v>7.1428571428571397E-2</v>
      </c>
      <c r="I37" s="2">
        <v>0.1</v>
      </c>
      <c r="J37" s="2">
        <v>0.108527131782946</v>
      </c>
      <c r="K37" s="2">
        <v>0.1015625</v>
      </c>
    </row>
    <row r="38" spans="1:11" x14ac:dyDescent="0.25">
      <c r="A38" s="8" t="s">
        <v>90</v>
      </c>
      <c r="B38" s="2">
        <v>0</v>
      </c>
      <c r="C38" s="2">
        <v>1.01010101010101E-2</v>
      </c>
      <c r="D38" s="2">
        <v>1.0416666666666701E-2</v>
      </c>
      <c r="E38" s="2">
        <v>1.03092783505155E-2</v>
      </c>
      <c r="F38" s="2">
        <v>1.9230769230769201E-2</v>
      </c>
      <c r="G38" s="2">
        <v>1.9047619047619001E-2</v>
      </c>
      <c r="H38" s="2">
        <v>3.5714285714285698E-2</v>
      </c>
      <c r="I38" s="2">
        <v>4.1666666666666699E-2</v>
      </c>
      <c r="J38" s="2">
        <v>5.4263565891472902E-2</v>
      </c>
      <c r="K38" s="2">
        <v>5.46875E-2</v>
      </c>
    </row>
    <row r="39" spans="1:11" x14ac:dyDescent="0.25">
      <c r="A39" s="8" t="s">
        <v>91</v>
      </c>
      <c r="B39" s="2">
        <v>0</v>
      </c>
      <c r="C39" s="2">
        <v>0</v>
      </c>
      <c r="D39" s="2">
        <v>0</v>
      </c>
      <c r="E39" s="2">
        <v>1.03092783505155E-2</v>
      </c>
      <c r="F39" s="2">
        <v>9.6153846153846194E-3</v>
      </c>
      <c r="G39" s="2">
        <v>9.5238095238095195E-3</v>
      </c>
      <c r="H39" s="2">
        <v>8.9285714285714298E-3</v>
      </c>
      <c r="I39" s="2">
        <v>0</v>
      </c>
      <c r="J39" s="2">
        <v>0</v>
      </c>
      <c r="K39" s="2">
        <v>0</v>
      </c>
    </row>
    <row r="40" spans="1:11" x14ac:dyDescent="0.25">
      <c r="A40" s="8" t="s">
        <v>92</v>
      </c>
      <c r="B40" s="2">
        <v>0.93220338983050799</v>
      </c>
      <c r="C40" s="2">
        <v>0.90909090909090895</v>
      </c>
      <c r="D40" s="2">
        <v>0.90625</v>
      </c>
      <c r="E40" s="2">
        <v>0.88659793814432997</v>
      </c>
      <c r="F40" s="2">
        <v>0.875</v>
      </c>
      <c r="G40" s="2">
        <v>0.86666666666666703</v>
      </c>
      <c r="H40" s="2">
        <v>0.82142857142857095</v>
      </c>
      <c r="I40" s="2">
        <v>0.79166666666666696</v>
      </c>
      <c r="J40" s="2">
        <v>0.775193798449612</v>
      </c>
      <c r="K40" s="2">
        <v>0.78125</v>
      </c>
    </row>
    <row r="41" spans="1:11" x14ac:dyDescent="0.25">
      <c r="A41" s="8" t="s">
        <v>93</v>
      </c>
      <c r="B41" s="2">
        <v>8.4745762711864406E-3</v>
      </c>
      <c r="C41" s="2">
        <v>1.01010101010101E-2</v>
      </c>
      <c r="D41" s="2">
        <v>2.0833333333333301E-2</v>
      </c>
      <c r="E41" s="2">
        <v>2.06185567010309E-2</v>
      </c>
      <c r="F41" s="2">
        <v>9.6153846153846194E-3</v>
      </c>
      <c r="G41" s="2">
        <v>9.5238095238095195E-3</v>
      </c>
      <c r="H41" s="2">
        <v>1.7857142857142901E-2</v>
      </c>
      <c r="I41" s="2">
        <v>2.5000000000000001E-2</v>
      </c>
      <c r="J41" s="2">
        <v>2.32558139534884E-2</v>
      </c>
      <c r="K41" s="2">
        <v>1.5625E-2</v>
      </c>
    </row>
    <row r="42" spans="1:11" x14ac:dyDescent="0.25">
      <c r="A42" s="8" t="s">
        <v>94</v>
      </c>
      <c r="B42" s="2">
        <v>2.5423728813559299E-2</v>
      </c>
      <c r="C42" s="2">
        <v>2.02020202020202E-2</v>
      </c>
      <c r="D42" s="2">
        <v>2.0833333333333301E-2</v>
      </c>
      <c r="E42" s="2">
        <v>1.03092783505155E-2</v>
      </c>
      <c r="F42" s="2">
        <v>1.9230769230769201E-2</v>
      </c>
      <c r="G42" s="2">
        <v>2.8571428571428598E-2</v>
      </c>
      <c r="H42" s="2">
        <v>4.4642857142857102E-2</v>
      </c>
      <c r="I42" s="2">
        <v>4.1666666666666699E-2</v>
      </c>
      <c r="J42" s="2">
        <v>3.8759689922480599E-2</v>
      </c>
      <c r="K42" s="2">
        <v>4.6875E-2</v>
      </c>
    </row>
    <row r="43" spans="1:11" x14ac:dyDescent="0.25">
      <c r="A43" s="8" t="s">
        <v>95</v>
      </c>
      <c r="B43" s="2">
        <v>0.65048543689320404</v>
      </c>
      <c r="C43" s="2">
        <v>0.624505928853755</v>
      </c>
      <c r="D43" s="2">
        <v>0.60206718346253196</v>
      </c>
      <c r="E43" s="2">
        <v>0.58609271523178796</v>
      </c>
      <c r="F43" s="2">
        <v>0.58545454545454501</v>
      </c>
      <c r="G43" s="2">
        <v>0.57676348547717804</v>
      </c>
      <c r="H43" s="2">
        <v>0.55657492354740101</v>
      </c>
      <c r="I43" s="2">
        <v>0.51030927835051498</v>
      </c>
      <c r="J43" s="2">
        <v>0.50678733031674195</v>
      </c>
      <c r="K43" s="2">
        <v>0.50334075723830696</v>
      </c>
    </row>
    <row r="44" spans="1:11" x14ac:dyDescent="0.25">
      <c r="A44" s="8" t="s">
        <v>96</v>
      </c>
      <c r="B44" s="2">
        <v>0.11373092926491001</v>
      </c>
      <c r="C44" s="2">
        <v>0.10474308300395301</v>
      </c>
      <c r="D44" s="2">
        <v>8.7855297157622705E-2</v>
      </c>
      <c r="E44" s="2">
        <v>8.9403973509933801E-2</v>
      </c>
      <c r="F44" s="2">
        <v>8.3636363636363606E-2</v>
      </c>
      <c r="G44" s="2">
        <v>0.103734439834025</v>
      </c>
      <c r="H44" s="2">
        <v>0.12844036697247699</v>
      </c>
      <c r="I44" s="2">
        <v>0.182989690721649</v>
      </c>
      <c r="J44" s="2">
        <v>0.194570135746606</v>
      </c>
      <c r="K44" s="2">
        <v>0.207126948775056</v>
      </c>
    </row>
    <row r="45" spans="1:11" x14ac:dyDescent="0.25">
      <c r="A45" s="8" t="s">
        <v>97</v>
      </c>
      <c r="B45" s="2">
        <v>1.1095700416088801E-2</v>
      </c>
      <c r="C45" s="2">
        <v>1.38339920948617E-2</v>
      </c>
      <c r="D45" s="2">
        <v>1.5503875968992199E-2</v>
      </c>
      <c r="E45" s="2">
        <v>1.3245033112582801E-2</v>
      </c>
      <c r="F45" s="2">
        <v>2.1818181818181799E-2</v>
      </c>
      <c r="G45" s="2">
        <v>2.0746887966804999E-2</v>
      </c>
      <c r="H45" s="2">
        <v>3.97553516819572E-2</v>
      </c>
      <c r="I45" s="2">
        <v>3.60824742268041E-2</v>
      </c>
      <c r="J45" s="2">
        <v>3.8461538461538498E-2</v>
      </c>
      <c r="K45" s="2">
        <v>4.23162583518931E-2</v>
      </c>
    </row>
    <row r="46" spans="1:11" x14ac:dyDescent="0.25">
      <c r="A46" s="8" t="s">
        <v>98</v>
      </c>
      <c r="B46" s="2">
        <v>6.6574202496532606E-2</v>
      </c>
      <c r="C46" s="2">
        <v>8.10276679841897E-2</v>
      </c>
      <c r="D46" s="2">
        <v>0.10077519379845</v>
      </c>
      <c r="E46" s="2">
        <v>0.119205298013245</v>
      </c>
      <c r="F46" s="2">
        <v>0.130909090909091</v>
      </c>
      <c r="G46" s="2">
        <v>0.13278008298755201</v>
      </c>
      <c r="H46" s="2">
        <v>9.7859327217125397E-2</v>
      </c>
      <c r="I46" s="2">
        <v>9.2783505154639206E-2</v>
      </c>
      <c r="J46" s="2">
        <v>9.2760180995475103E-2</v>
      </c>
      <c r="K46" s="2">
        <v>8.4632516703786201E-2</v>
      </c>
    </row>
    <row r="47" spans="1:11" x14ac:dyDescent="0.25">
      <c r="A47" s="8" t="s">
        <v>99</v>
      </c>
      <c r="B47" s="2">
        <v>6.9348127600554796E-2</v>
      </c>
      <c r="C47" s="2">
        <v>7.3122529644268797E-2</v>
      </c>
      <c r="D47" s="2">
        <v>9.8191214470284199E-2</v>
      </c>
      <c r="E47" s="2">
        <v>0.105960264900662</v>
      </c>
      <c r="F47" s="2">
        <v>0.112727272727273</v>
      </c>
      <c r="G47" s="2">
        <v>0.10788381742738599</v>
      </c>
      <c r="H47" s="2">
        <v>0.14373088685015301</v>
      </c>
      <c r="I47" s="2">
        <v>0.149484536082474</v>
      </c>
      <c r="J47" s="2">
        <v>0.13348416289592799</v>
      </c>
      <c r="K47" s="2">
        <v>0.122494432071269</v>
      </c>
    </row>
    <row r="48" spans="1:11" x14ac:dyDescent="0.25">
      <c r="A48" s="8" t="s">
        <v>100</v>
      </c>
      <c r="B48" s="2">
        <v>8.8765603328710099E-2</v>
      </c>
      <c r="C48" s="2">
        <v>0.102766798418972</v>
      </c>
      <c r="D48" s="2">
        <v>9.5607235142118899E-2</v>
      </c>
      <c r="E48" s="2">
        <v>8.6092715231788103E-2</v>
      </c>
      <c r="F48" s="2">
        <v>6.5454545454545501E-2</v>
      </c>
      <c r="G48" s="2">
        <v>5.8091286307053902E-2</v>
      </c>
      <c r="H48" s="2">
        <v>3.3639143730886799E-2</v>
      </c>
      <c r="I48" s="2">
        <v>2.8350515463917501E-2</v>
      </c>
      <c r="J48" s="2">
        <v>3.3936651583710398E-2</v>
      </c>
      <c r="K48" s="2">
        <v>4.0089086859688199E-2</v>
      </c>
    </row>
    <row r="49" spans="1:12" x14ac:dyDescent="0.25">
      <c r="A49" s="15"/>
    </row>
    <row r="50" spans="1:12" x14ac:dyDescent="0.25">
      <c r="A50" s="15"/>
    </row>
    <row r="51" spans="1:12" x14ac:dyDescent="0.25">
      <c r="A51" s="15"/>
      <c r="B51" s="21" t="s">
        <v>30</v>
      </c>
      <c r="C51" s="21"/>
      <c r="D51" s="21"/>
      <c r="E51" s="21"/>
      <c r="F51" s="21"/>
      <c r="G51" s="21"/>
      <c r="H51" s="21"/>
      <c r="I51" s="21"/>
      <c r="J51" s="21"/>
      <c r="K51" s="6" t="s">
        <v>31</v>
      </c>
      <c r="L51" s="6" t="s">
        <v>32</v>
      </c>
    </row>
    <row r="52" spans="1:12" x14ac:dyDescent="0.25">
      <c r="A52" s="9" t="s">
        <v>33</v>
      </c>
      <c r="B52" s="4" t="s">
        <v>14</v>
      </c>
      <c r="C52" s="4" t="s">
        <v>15</v>
      </c>
      <c r="D52" s="4" t="s">
        <v>16</v>
      </c>
      <c r="E52" s="4" t="s">
        <v>17</v>
      </c>
      <c r="F52" s="4" t="s">
        <v>18</v>
      </c>
      <c r="G52" s="4" t="s">
        <v>19</v>
      </c>
      <c r="H52" s="4" t="s">
        <v>20</v>
      </c>
      <c r="I52" s="4" t="s">
        <v>21</v>
      </c>
      <c r="J52" s="4" t="s">
        <v>22</v>
      </c>
      <c r="K52" s="4" t="s">
        <v>23</v>
      </c>
      <c r="L52" s="4" t="s">
        <v>24</v>
      </c>
    </row>
    <row r="53" spans="1:12" x14ac:dyDescent="0.25">
      <c r="A53" s="8" t="s">
        <v>83</v>
      </c>
      <c r="B53" s="2">
        <v>2.6785714285714302E-2</v>
      </c>
      <c r="C53" s="2">
        <v>3.0434782608695699E-2</v>
      </c>
      <c r="D53" s="2">
        <v>0.13502109704641299</v>
      </c>
      <c r="E53" s="2">
        <v>4.8327137546468397E-2</v>
      </c>
      <c r="F53" s="2">
        <v>6.3829787234042507E-2</v>
      </c>
      <c r="G53" s="2">
        <v>-0.03</v>
      </c>
      <c r="H53" s="2">
        <v>4.1237113402061903E-2</v>
      </c>
      <c r="I53" s="2">
        <v>0</v>
      </c>
      <c r="J53" s="2">
        <v>6.9306930693069299E-2</v>
      </c>
      <c r="K53" s="3">
        <v>0.08</v>
      </c>
      <c r="L53" s="3">
        <v>0.44642857142857101</v>
      </c>
    </row>
    <row r="54" spans="1:12" x14ac:dyDescent="0.25">
      <c r="A54" s="8" t="s">
        <v>84</v>
      </c>
      <c r="B54" s="2">
        <v>0.22448979591836701</v>
      </c>
      <c r="C54" s="2">
        <v>0.28333333333333299</v>
      </c>
      <c r="D54" s="2">
        <v>-1.2987012987013E-2</v>
      </c>
      <c r="E54" s="2">
        <v>0.17105263157894701</v>
      </c>
      <c r="F54" s="2">
        <v>8.98876404494382E-2</v>
      </c>
      <c r="G54" s="2">
        <v>7.2164948453608199E-2</v>
      </c>
      <c r="H54" s="2">
        <v>5.7692307692307702E-2</v>
      </c>
      <c r="I54" s="2">
        <v>6.3636363636363602E-2</v>
      </c>
      <c r="J54" s="2">
        <v>8.54700854700855E-2</v>
      </c>
      <c r="K54" s="3">
        <v>0.30927835051546398</v>
      </c>
      <c r="L54" s="3">
        <v>1.59183673469388</v>
      </c>
    </row>
    <row r="55" spans="1:12" x14ac:dyDescent="0.25">
      <c r="A55" s="8" t="s">
        <v>85</v>
      </c>
      <c r="B55" s="2">
        <v>-8.5106382978723402E-2</v>
      </c>
      <c r="C55" s="2">
        <v>0.162790697674419</v>
      </c>
      <c r="D55" s="2">
        <v>0.12</v>
      </c>
      <c r="E55" s="2">
        <v>8.9285714285714302E-2</v>
      </c>
      <c r="F55" s="2">
        <v>6.5573770491803296E-2</v>
      </c>
      <c r="G55" s="2">
        <v>-3.0769230769230799E-2</v>
      </c>
      <c r="H55" s="2">
        <v>6.3492063492063502E-2</v>
      </c>
      <c r="I55" s="2">
        <v>7.4626865671641798E-2</v>
      </c>
      <c r="J55" s="2">
        <v>0.125</v>
      </c>
      <c r="K55" s="3">
        <v>0.246153846153846</v>
      </c>
      <c r="L55" s="3">
        <v>0.72340425531914898</v>
      </c>
    </row>
    <row r="56" spans="1:12" x14ac:dyDescent="0.25">
      <c r="A56" s="8" t="s">
        <v>86</v>
      </c>
      <c r="B56" s="2">
        <v>3.1280547409579702E-2</v>
      </c>
      <c r="C56" s="2">
        <v>5.1184834123222701E-2</v>
      </c>
      <c r="D56" s="2">
        <v>4.0577096483318302E-2</v>
      </c>
      <c r="E56" s="2">
        <v>3.2062391681109199E-2</v>
      </c>
      <c r="F56" s="2">
        <v>5.7934508816120903E-2</v>
      </c>
      <c r="G56" s="2">
        <v>1.4285714285714299E-2</v>
      </c>
      <c r="H56" s="2">
        <v>1.1737089201877901E-2</v>
      </c>
      <c r="I56" s="2">
        <v>-2.3201856148491899E-2</v>
      </c>
      <c r="J56" s="2">
        <v>9.5011876484560592E-3</v>
      </c>
      <c r="K56" s="3">
        <v>1.1904761904761901E-2</v>
      </c>
      <c r="L56" s="3">
        <v>0.24633431085044</v>
      </c>
    </row>
    <row r="57" spans="1:12" x14ac:dyDescent="0.25">
      <c r="A57" s="8" t="s">
        <v>87</v>
      </c>
      <c r="B57" s="2">
        <v>-6.8181818181818205E-2</v>
      </c>
      <c r="C57" s="2">
        <v>0.12195121951219499</v>
      </c>
      <c r="D57" s="2">
        <v>4.3478260869565202E-2</v>
      </c>
      <c r="E57" s="2">
        <v>4.1666666666666699E-2</v>
      </c>
      <c r="F57" s="2">
        <v>0.1</v>
      </c>
      <c r="G57" s="2">
        <v>0.12727272727272701</v>
      </c>
      <c r="H57" s="2">
        <v>9.6774193548387094E-2</v>
      </c>
      <c r="I57" s="2">
        <v>-4.4117647058823498E-2</v>
      </c>
      <c r="J57" s="2">
        <v>1.5384615384615399E-2</v>
      </c>
      <c r="K57" s="3">
        <v>0.2</v>
      </c>
      <c r="L57" s="3">
        <v>0.5</v>
      </c>
    </row>
    <row r="58" spans="1:12" x14ac:dyDescent="0.25">
      <c r="A58" s="8" t="s">
        <v>88</v>
      </c>
      <c r="B58" s="2">
        <v>-6.15384615384615E-2</v>
      </c>
      <c r="C58" s="2">
        <v>0.14754098360655701</v>
      </c>
      <c r="D58" s="2">
        <v>-5.7142857142857099E-2</v>
      </c>
      <c r="E58" s="2">
        <v>-0.13636363636363599</v>
      </c>
      <c r="F58" s="2">
        <v>-7.0175438596491196E-2</v>
      </c>
      <c r="G58" s="2">
        <v>-7.5471698113207503E-2</v>
      </c>
      <c r="H58" s="2">
        <v>-2.04081632653061E-2</v>
      </c>
      <c r="I58" s="2">
        <v>0</v>
      </c>
      <c r="J58" s="2">
        <v>6.25E-2</v>
      </c>
      <c r="K58" s="3">
        <v>-3.77358490566038E-2</v>
      </c>
      <c r="L58" s="3">
        <v>-0.21538461538461501</v>
      </c>
    </row>
    <row r="59" spans="1:12" x14ac:dyDescent="0.25">
      <c r="A59" s="8" t="s">
        <v>89</v>
      </c>
      <c r="B59" s="2">
        <v>0.25</v>
      </c>
      <c r="C59" s="2">
        <v>-0.2</v>
      </c>
      <c r="D59" s="2">
        <v>0.5</v>
      </c>
      <c r="E59" s="2">
        <v>0.16666666666666699</v>
      </c>
      <c r="F59" s="2">
        <v>0</v>
      </c>
      <c r="G59" s="2">
        <v>0.14285714285714299</v>
      </c>
      <c r="H59" s="2">
        <v>0.5</v>
      </c>
      <c r="I59" s="2">
        <v>0.16666666666666699</v>
      </c>
      <c r="J59" s="2">
        <v>-7.1428571428571397E-2</v>
      </c>
      <c r="K59" s="3">
        <v>0.85714285714285698</v>
      </c>
      <c r="L59" s="3">
        <v>2.25</v>
      </c>
    </row>
    <row r="60" spans="1:12" x14ac:dyDescent="0.25">
      <c r="A60" s="8" t="s">
        <v>90</v>
      </c>
      <c r="B60" s="2">
        <v>0</v>
      </c>
      <c r="C60" s="2">
        <v>0</v>
      </c>
      <c r="D60" s="2">
        <v>0</v>
      </c>
      <c r="E60" s="2">
        <v>1</v>
      </c>
      <c r="F60" s="2">
        <v>0</v>
      </c>
      <c r="G60" s="2">
        <v>1</v>
      </c>
      <c r="H60" s="2">
        <v>0.25</v>
      </c>
      <c r="I60" s="2">
        <v>0.4</v>
      </c>
      <c r="J60" s="2">
        <v>0</v>
      </c>
      <c r="K60" s="3">
        <v>2.5</v>
      </c>
      <c r="L60" s="3">
        <v>0</v>
      </c>
    </row>
    <row r="61" spans="1:12" x14ac:dyDescent="0.25">
      <c r="A61" s="8" t="s">
        <v>91</v>
      </c>
      <c r="B61" s="2">
        <v>0</v>
      </c>
      <c r="C61" s="2">
        <v>0</v>
      </c>
      <c r="D61" s="2">
        <v>0</v>
      </c>
      <c r="E61" s="2">
        <v>0</v>
      </c>
      <c r="F61" s="2">
        <v>0</v>
      </c>
      <c r="G61" s="2">
        <v>0</v>
      </c>
      <c r="H61" s="2">
        <v>-1</v>
      </c>
      <c r="I61" s="2">
        <v>0</v>
      </c>
      <c r="J61" s="2">
        <v>0</v>
      </c>
      <c r="K61" s="3">
        <v>-1</v>
      </c>
      <c r="L61" s="3">
        <v>0</v>
      </c>
    </row>
    <row r="62" spans="1:12" x14ac:dyDescent="0.25">
      <c r="A62" s="8" t="s">
        <v>92</v>
      </c>
      <c r="B62" s="2">
        <v>-0.18181818181818199</v>
      </c>
      <c r="C62" s="2">
        <v>-3.3333333333333298E-2</v>
      </c>
      <c r="D62" s="2">
        <v>-1.1494252873563199E-2</v>
      </c>
      <c r="E62" s="2">
        <v>5.8139534883720902E-2</v>
      </c>
      <c r="F62" s="2">
        <v>0</v>
      </c>
      <c r="G62" s="2">
        <v>1.0989010989011E-2</v>
      </c>
      <c r="H62" s="2">
        <v>3.2608695652173898E-2</v>
      </c>
      <c r="I62" s="2">
        <v>5.2631578947368397E-2</v>
      </c>
      <c r="J62" s="2">
        <v>0</v>
      </c>
      <c r="K62" s="3">
        <v>9.8901098901098897E-2</v>
      </c>
      <c r="L62" s="3">
        <v>-9.0909090909090898E-2</v>
      </c>
    </row>
    <row r="63" spans="1:12" x14ac:dyDescent="0.25">
      <c r="A63" s="8" t="s">
        <v>93</v>
      </c>
      <c r="B63" s="2">
        <v>0</v>
      </c>
      <c r="C63" s="2">
        <v>1</v>
      </c>
      <c r="D63" s="2">
        <v>0</v>
      </c>
      <c r="E63" s="2">
        <v>-0.5</v>
      </c>
      <c r="F63" s="2">
        <v>0</v>
      </c>
      <c r="G63" s="2">
        <v>1</v>
      </c>
      <c r="H63" s="2">
        <v>0.5</v>
      </c>
      <c r="I63" s="2">
        <v>0</v>
      </c>
      <c r="J63" s="2">
        <v>-0.33333333333333298</v>
      </c>
      <c r="K63" s="3">
        <v>1</v>
      </c>
      <c r="L63" s="3">
        <v>1</v>
      </c>
    </row>
    <row r="64" spans="1:12" x14ac:dyDescent="0.25">
      <c r="A64" s="8" t="s">
        <v>94</v>
      </c>
      <c r="B64" s="2">
        <v>-0.33333333333333298</v>
      </c>
      <c r="C64" s="2">
        <v>0</v>
      </c>
      <c r="D64" s="2">
        <v>-0.5</v>
      </c>
      <c r="E64" s="2">
        <v>1</v>
      </c>
      <c r="F64" s="2">
        <v>0.5</v>
      </c>
      <c r="G64" s="2">
        <v>0.66666666666666696</v>
      </c>
      <c r="H64" s="2">
        <v>0</v>
      </c>
      <c r="I64" s="2">
        <v>0</v>
      </c>
      <c r="J64" s="2">
        <v>0.2</v>
      </c>
      <c r="K64" s="3">
        <v>1</v>
      </c>
      <c r="L64" s="3">
        <v>1</v>
      </c>
    </row>
    <row r="65" spans="1:12" x14ac:dyDescent="0.25">
      <c r="A65" s="8" t="s">
        <v>95</v>
      </c>
      <c r="B65" s="2">
        <v>-0.32622601279317698</v>
      </c>
      <c r="C65" s="2">
        <v>-0.262658227848101</v>
      </c>
      <c r="D65" s="2">
        <v>-0.24034334763948501</v>
      </c>
      <c r="E65" s="2">
        <v>-9.03954802259887E-2</v>
      </c>
      <c r="F65" s="2">
        <v>-0.13664596273291901</v>
      </c>
      <c r="G65" s="2">
        <v>0.30935251798561197</v>
      </c>
      <c r="H65" s="2">
        <v>8.7912087912087905E-2</v>
      </c>
      <c r="I65" s="2">
        <v>0.13131313131313099</v>
      </c>
      <c r="J65" s="2">
        <v>8.9285714285714298E-3</v>
      </c>
      <c r="K65" s="3">
        <v>0.62589928057554001</v>
      </c>
      <c r="L65" s="3">
        <v>-0.51812366737739901</v>
      </c>
    </row>
    <row r="66" spans="1:12" x14ac:dyDescent="0.25">
      <c r="A66" s="8" t="s">
        <v>96</v>
      </c>
      <c r="B66" s="2">
        <v>-0.353658536585366</v>
      </c>
      <c r="C66" s="2">
        <v>-0.35849056603773599</v>
      </c>
      <c r="D66" s="2">
        <v>-0.20588235294117599</v>
      </c>
      <c r="E66" s="2">
        <v>-0.148148148148148</v>
      </c>
      <c r="F66" s="2">
        <v>8.6956521739130405E-2</v>
      </c>
      <c r="G66" s="2">
        <v>0.68</v>
      </c>
      <c r="H66" s="2">
        <v>0.69047619047619002</v>
      </c>
      <c r="I66" s="2">
        <v>0.21126760563380301</v>
      </c>
      <c r="J66" s="2">
        <v>8.1395348837209294E-2</v>
      </c>
      <c r="K66" s="3">
        <v>2.72</v>
      </c>
      <c r="L66" s="3">
        <v>0.134146341463415</v>
      </c>
    </row>
    <row r="67" spans="1:12" x14ac:dyDescent="0.25">
      <c r="A67" s="8" t="s">
        <v>97</v>
      </c>
      <c r="B67" s="2">
        <v>-0.125</v>
      </c>
      <c r="C67" s="2">
        <v>-0.14285714285714299</v>
      </c>
      <c r="D67" s="2">
        <v>-0.33333333333333298</v>
      </c>
      <c r="E67" s="2">
        <v>0.5</v>
      </c>
      <c r="F67" s="2">
        <v>-0.16666666666666699</v>
      </c>
      <c r="G67" s="2">
        <v>1.6</v>
      </c>
      <c r="H67" s="2">
        <v>7.69230769230769E-2</v>
      </c>
      <c r="I67" s="2">
        <v>0.214285714285714</v>
      </c>
      <c r="J67" s="2">
        <v>0.11764705882352899</v>
      </c>
      <c r="K67" s="3">
        <v>2.8</v>
      </c>
      <c r="L67" s="3">
        <v>1.375</v>
      </c>
    </row>
    <row r="68" spans="1:12" x14ac:dyDescent="0.25">
      <c r="A68" s="8" t="s">
        <v>98</v>
      </c>
      <c r="B68" s="2">
        <v>-0.14583333333333301</v>
      </c>
      <c r="C68" s="2">
        <v>-4.8780487804878099E-2</v>
      </c>
      <c r="D68" s="2">
        <v>-7.69230769230769E-2</v>
      </c>
      <c r="E68" s="2">
        <v>0</v>
      </c>
      <c r="F68" s="2">
        <v>-0.11111111111111099</v>
      </c>
      <c r="G68" s="2">
        <v>0</v>
      </c>
      <c r="H68" s="2">
        <v>0.125</v>
      </c>
      <c r="I68" s="2">
        <v>0.13888888888888901</v>
      </c>
      <c r="J68" s="2">
        <v>-7.3170731707317097E-2</v>
      </c>
      <c r="K68" s="3">
        <v>0.1875</v>
      </c>
      <c r="L68" s="3">
        <v>-0.20833333333333301</v>
      </c>
    </row>
    <row r="69" spans="1:12" x14ac:dyDescent="0.25">
      <c r="A69" s="8" t="s">
        <v>99</v>
      </c>
      <c r="B69" s="2">
        <v>-0.26</v>
      </c>
      <c r="C69" s="2">
        <v>2.7027027027027001E-2</v>
      </c>
      <c r="D69" s="2">
        <v>-0.157894736842105</v>
      </c>
      <c r="E69" s="2">
        <v>-3.125E-2</v>
      </c>
      <c r="F69" s="2">
        <v>-0.16129032258064499</v>
      </c>
      <c r="G69" s="2">
        <v>0.80769230769230804</v>
      </c>
      <c r="H69" s="2">
        <v>0.23404255319148901</v>
      </c>
      <c r="I69" s="2">
        <v>1.72413793103448E-2</v>
      </c>
      <c r="J69" s="2">
        <v>-6.7796610169491497E-2</v>
      </c>
      <c r="K69" s="3">
        <v>1.1153846153846201</v>
      </c>
      <c r="L69" s="3">
        <v>0.1</v>
      </c>
    </row>
    <row r="70" spans="1:12" x14ac:dyDescent="0.25">
      <c r="A70" s="8" t="s">
        <v>100</v>
      </c>
      <c r="B70" s="2">
        <v>-0.1875</v>
      </c>
      <c r="C70" s="2">
        <v>-0.28846153846153799</v>
      </c>
      <c r="D70" s="2">
        <v>-0.29729729729729698</v>
      </c>
      <c r="E70" s="2">
        <v>-0.30769230769230799</v>
      </c>
      <c r="F70" s="2">
        <v>-0.22222222222222199</v>
      </c>
      <c r="G70" s="2">
        <v>-0.214285714285714</v>
      </c>
      <c r="H70" s="2">
        <v>0</v>
      </c>
      <c r="I70" s="2">
        <v>0.36363636363636398</v>
      </c>
      <c r="J70" s="2">
        <v>0.2</v>
      </c>
      <c r="K70" s="3">
        <v>0.28571428571428598</v>
      </c>
      <c r="L70" s="3">
        <v>-0.71875</v>
      </c>
    </row>
    <row r="71" spans="1:12" x14ac:dyDescent="0.25">
      <c r="A71" s="11" t="s">
        <v>13</v>
      </c>
      <c r="B71" s="3">
        <v>-8.5552160628546495E-2</v>
      </c>
      <c r="C71" s="3">
        <v>-1.09785202863962E-2</v>
      </c>
      <c r="D71" s="3">
        <v>-1.9305019305019299E-3</v>
      </c>
      <c r="E71" s="3">
        <v>1.9825918762089001E-2</v>
      </c>
      <c r="F71" s="3">
        <v>3.1768610715979098E-2</v>
      </c>
      <c r="G71" s="3">
        <v>5.0551470588235302E-2</v>
      </c>
      <c r="H71" s="3">
        <v>4.8556430446194197E-2</v>
      </c>
      <c r="I71" s="3">
        <v>1.7521902377972499E-2</v>
      </c>
      <c r="J71" s="3">
        <v>2.5420254202542E-2</v>
      </c>
      <c r="K71" s="3">
        <v>0.14935661764705899</v>
      </c>
      <c r="L71" s="3">
        <v>9.16630292448712E-2</v>
      </c>
    </row>
    <row r="72" spans="1:12" x14ac:dyDescent="0.25">
      <c r="A72" s="15"/>
    </row>
    <row r="73" spans="1:12" x14ac:dyDescent="0.25">
      <c r="A73" s="13" t="s">
        <v>34</v>
      </c>
    </row>
    <row r="74" spans="1:12" x14ac:dyDescent="0.25">
      <c r="A74" s="14" t="s">
        <v>35</v>
      </c>
    </row>
    <row r="75" spans="1:12" x14ac:dyDescent="0.25">
      <c r="A75" s="14" t="s">
        <v>36</v>
      </c>
    </row>
    <row r="76" spans="1:12" x14ac:dyDescent="0.25">
      <c r="A76" s="14" t="s">
        <v>37</v>
      </c>
    </row>
    <row r="77" spans="1:12" x14ac:dyDescent="0.25">
      <c r="A77" s="14" t="s">
        <v>102</v>
      </c>
    </row>
    <row r="78" spans="1:12" x14ac:dyDescent="0.25">
      <c r="A78" s="14" t="s">
        <v>38</v>
      </c>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185</v>
      </c>
    </row>
    <row r="2" spans="1:11" ht="15" x14ac:dyDescent="0.25">
      <c r="A2" s="12" t="s">
        <v>186</v>
      </c>
    </row>
    <row r="3" spans="1:11" ht="15" x14ac:dyDescent="0.25">
      <c r="A3" s="12" t="s">
        <v>27</v>
      </c>
    </row>
    <row r="4" spans="1:11" x14ac:dyDescent="0.25">
      <c r="A4" s="15"/>
    </row>
    <row r="5" spans="1:11" x14ac:dyDescent="0.25">
      <c r="A5" s="17" t="str">
        <f>HYPERLINK("#'Table of contents'!A68",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10</v>
      </c>
      <c r="B8" s="1">
        <v>194</v>
      </c>
      <c r="C8" s="1">
        <v>196</v>
      </c>
      <c r="D8" s="1">
        <v>211</v>
      </c>
      <c r="E8" s="1">
        <v>212</v>
      </c>
      <c r="F8" s="1">
        <v>221</v>
      </c>
      <c r="G8" s="1">
        <v>194</v>
      </c>
      <c r="H8" s="1">
        <v>181</v>
      </c>
      <c r="I8" s="1">
        <v>181</v>
      </c>
      <c r="J8" s="1">
        <v>183</v>
      </c>
      <c r="K8" s="1">
        <v>185</v>
      </c>
    </row>
    <row r="9" spans="1:11" x14ac:dyDescent="0.25">
      <c r="A9" s="16" t="s">
        <v>11</v>
      </c>
      <c r="B9" s="1">
        <v>437</v>
      </c>
      <c r="C9" s="1">
        <v>422</v>
      </c>
      <c r="D9" s="1">
        <v>407</v>
      </c>
      <c r="E9" s="1">
        <v>421</v>
      </c>
      <c r="F9" s="1">
        <v>427</v>
      </c>
      <c r="G9" s="1">
        <v>437</v>
      </c>
      <c r="H9" s="1">
        <v>459</v>
      </c>
      <c r="I9" s="1">
        <v>471</v>
      </c>
      <c r="J9" s="1">
        <v>471</v>
      </c>
      <c r="K9" s="1">
        <v>482</v>
      </c>
    </row>
    <row r="10" spans="1:11" x14ac:dyDescent="0.25">
      <c r="A10" s="16" t="s">
        <v>12</v>
      </c>
      <c r="B10" s="1">
        <v>42</v>
      </c>
      <c r="C10" s="1">
        <v>36</v>
      </c>
      <c r="D10" s="1">
        <v>31</v>
      </c>
      <c r="E10" s="1">
        <v>26</v>
      </c>
      <c r="F10" s="1">
        <v>30</v>
      </c>
      <c r="G10" s="1">
        <v>32</v>
      </c>
      <c r="H10" s="1">
        <v>35</v>
      </c>
      <c r="I10" s="1">
        <v>29</v>
      </c>
      <c r="J10" s="1">
        <v>26</v>
      </c>
      <c r="K10" s="1">
        <v>33</v>
      </c>
    </row>
    <row r="11" spans="1:11" x14ac:dyDescent="0.25">
      <c r="A11" s="10" t="s">
        <v>13</v>
      </c>
      <c r="B11" s="5">
        <v>673</v>
      </c>
      <c r="C11" s="5">
        <v>654</v>
      </c>
      <c r="D11" s="5">
        <v>649</v>
      </c>
      <c r="E11" s="5">
        <v>659</v>
      </c>
      <c r="F11" s="5">
        <v>678</v>
      </c>
      <c r="G11" s="5">
        <v>663</v>
      </c>
      <c r="H11" s="5">
        <v>675</v>
      </c>
      <c r="I11" s="5">
        <v>681</v>
      </c>
      <c r="J11" s="5">
        <v>680</v>
      </c>
      <c r="K11" s="5">
        <v>700</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10</v>
      </c>
      <c r="B16" s="2">
        <v>0.28826151560178298</v>
      </c>
      <c r="C16" s="2">
        <v>0.29969418960244598</v>
      </c>
      <c r="D16" s="2">
        <v>0.32511556240369799</v>
      </c>
      <c r="E16" s="2">
        <v>0.32169954476479501</v>
      </c>
      <c r="F16" s="2">
        <v>0.32595870206489702</v>
      </c>
      <c r="G16" s="2">
        <v>0.29260935143288103</v>
      </c>
      <c r="H16" s="2">
        <v>0.26814814814814802</v>
      </c>
      <c r="I16" s="2">
        <v>0.26578560939794399</v>
      </c>
      <c r="J16" s="2">
        <v>0.26911764705882402</v>
      </c>
      <c r="K16" s="2">
        <v>0.26428571428571401</v>
      </c>
    </row>
    <row r="17" spans="1:12" x14ac:dyDescent="0.25">
      <c r="A17" s="8" t="s">
        <v>11</v>
      </c>
      <c r="B17" s="2">
        <v>0.64933135215453197</v>
      </c>
      <c r="C17" s="2">
        <v>0.64525993883792099</v>
      </c>
      <c r="D17" s="2">
        <v>0.62711864406779705</v>
      </c>
      <c r="E17" s="2">
        <v>0.63884673748103205</v>
      </c>
      <c r="F17" s="2">
        <v>0.62979351032448405</v>
      </c>
      <c r="G17" s="2">
        <v>0.65912518853695301</v>
      </c>
      <c r="H17" s="2">
        <v>0.68</v>
      </c>
      <c r="I17" s="2">
        <v>0.69162995594713705</v>
      </c>
      <c r="J17" s="2">
        <v>0.69264705882352895</v>
      </c>
      <c r="K17" s="2">
        <v>0.68857142857142895</v>
      </c>
    </row>
    <row r="18" spans="1:12" x14ac:dyDescent="0.25">
      <c r="A18" s="8" t="s">
        <v>12</v>
      </c>
      <c r="B18" s="2">
        <v>6.2407132243685E-2</v>
      </c>
      <c r="C18" s="2">
        <v>5.5045871559633003E-2</v>
      </c>
      <c r="D18" s="2">
        <v>4.77657935285054E-2</v>
      </c>
      <c r="E18" s="2">
        <v>3.9453717754173001E-2</v>
      </c>
      <c r="F18" s="2">
        <v>4.4247787610619503E-2</v>
      </c>
      <c r="G18" s="2">
        <v>4.8265460030165901E-2</v>
      </c>
      <c r="H18" s="2">
        <v>5.1851851851851899E-2</v>
      </c>
      <c r="I18" s="2">
        <v>4.25844346549192E-2</v>
      </c>
      <c r="J18" s="2">
        <v>3.8235294117647103E-2</v>
      </c>
      <c r="K18" s="2">
        <v>4.7142857142857097E-2</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10</v>
      </c>
      <c r="B23" s="2">
        <v>1.03092783505155E-2</v>
      </c>
      <c r="C23" s="2">
        <v>7.6530612244898003E-2</v>
      </c>
      <c r="D23" s="2">
        <v>4.739336492891E-3</v>
      </c>
      <c r="E23" s="2">
        <v>4.2452830188679201E-2</v>
      </c>
      <c r="F23" s="2">
        <v>-0.122171945701357</v>
      </c>
      <c r="G23" s="2">
        <v>-6.7010309278350499E-2</v>
      </c>
      <c r="H23" s="2">
        <v>0</v>
      </c>
      <c r="I23" s="2">
        <v>1.1049723756906099E-2</v>
      </c>
      <c r="J23" s="2">
        <v>1.0928961748633901E-2</v>
      </c>
      <c r="K23" s="3">
        <v>-4.6391752577319603E-2</v>
      </c>
      <c r="L23" s="3">
        <v>-4.6391752577319603E-2</v>
      </c>
    </row>
    <row r="24" spans="1:12" x14ac:dyDescent="0.25">
      <c r="A24" s="8" t="s">
        <v>11</v>
      </c>
      <c r="B24" s="2">
        <v>-3.4324942791762E-2</v>
      </c>
      <c r="C24" s="2">
        <v>-3.5545023696682498E-2</v>
      </c>
      <c r="D24" s="2">
        <v>3.4398034398034398E-2</v>
      </c>
      <c r="E24" s="2">
        <v>1.42517814726841E-2</v>
      </c>
      <c r="F24" s="2">
        <v>2.3419203747072601E-2</v>
      </c>
      <c r="G24" s="2">
        <v>5.0343249427917597E-2</v>
      </c>
      <c r="H24" s="2">
        <v>2.61437908496732E-2</v>
      </c>
      <c r="I24" s="2">
        <v>0</v>
      </c>
      <c r="J24" s="2">
        <v>2.3354564755838601E-2</v>
      </c>
      <c r="K24" s="3">
        <v>0.102974828375286</v>
      </c>
      <c r="L24" s="3">
        <v>0.102974828375286</v>
      </c>
    </row>
    <row r="25" spans="1:12" x14ac:dyDescent="0.25">
      <c r="A25" s="8" t="s">
        <v>12</v>
      </c>
      <c r="B25" s="2">
        <v>-0.14285714285714299</v>
      </c>
      <c r="C25" s="2">
        <v>-0.13888888888888901</v>
      </c>
      <c r="D25" s="2">
        <v>-0.16129032258064499</v>
      </c>
      <c r="E25" s="2">
        <v>0.15384615384615399</v>
      </c>
      <c r="F25" s="2">
        <v>6.6666666666666693E-2</v>
      </c>
      <c r="G25" s="2">
        <v>9.375E-2</v>
      </c>
      <c r="H25" s="2">
        <v>-0.17142857142857101</v>
      </c>
      <c r="I25" s="2">
        <v>-0.10344827586206901</v>
      </c>
      <c r="J25" s="2">
        <v>0.269230769230769</v>
      </c>
      <c r="K25" s="3">
        <v>3.125E-2</v>
      </c>
      <c r="L25" s="3">
        <v>-0.214285714285714</v>
      </c>
    </row>
    <row r="26" spans="1:12" x14ac:dyDescent="0.25">
      <c r="A26" s="11" t="s">
        <v>13</v>
      </c>
      <c r="B26" s="3">
        <v>-2.82317979197623E-2</v>
      </c>
      <c r="C26" s="3">
        <v>-7.6452599388379203E-3</v>
      </c>
      <c r="D26" s="3">
        <v>1.5408320493066299E-2</v>
      </c>
      <c r="E26" s="3">
        <v>2.8831562974203299E-2</v>
      </c>
      <c r="F26" s="3">
        <v>-2.21238938053097E-2</v>
      </c>
      <c r="G26" s="3">
        <v>1.8099547511312201E-2</v>
      </c>
      <c r="H26" s="3">
        <v>8.8888888888888906E-3</v>
      </c>
      <c r="I26" s="3">
        <v>-1.46842878120411E-3</v>
      </c>
      <c r="J26" s="3">
        <v>2.9411764705882401E-2</v>
      </c>
      <c r="K26" s="3">
        <v>5.5806938159879298E-2</v>
      </c>
      <c r="L26" s="3">
        <v>4.0118870728083199E-2</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187</v>
      </c>
    </row>
    <row r="2" spans="1:11" ht="15" x14ac:dyDescent="0.25">
      <c r="A2" s="12" t="s">
        <v>186</v>
      </c>
    </row>
    <row r="3" spans="1:11" ht="15" x14ac:dyDescent="0.25">
      <c r="A3" s="12" t="s">
        <v>42</v>
      </c>
    </row>
    <row r="4" spans="1:11" x14ac:dyDescent="0.25">
      <c r="A4" s="15"/>
    </row>
    <row r="5" spans="1:11" x14ac:dyDescent="0.25">
      <c r="A5" s="17" t="str">
        <f>HYPERLINK("#'Table of contents'!A69",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39</v>
      </c>
      <c r="B8" s="1">
        <v>387</v>
      </c>
      <c r="C8" s="1">
        <v>373</v>
      </c>
      <c r="D8" s="1">
        <v>362</v>
      </c>
      <c r="E8" s="1">
        <v>352</v>
      </c>
      <c r="F8" s="1">
        <v>365</v>
      </c>
      <c r="G8" s="1">
        <v>344</v>
      </c>
      <c r="H8" s="1">
        <v>352</v>
      </c>
      <c r="I8" s="1">
        <v>366</v>
      </c>
      <c r="J8" s="1">
        <v>358</v>
      </c>
      <c r="K8" s="1">
        <v>372</v>
      </c>
    </row>
    <row r="9" spans="1:11" x14ac:dyDescent="0.25">
      <c r="A9" s="16" t="s">
        <v>40</v>
      </c>
      <c r="B9" s="1">
        <v>286</v>
      </c>
      <c r="C9" s="1">
        <v>281</v>
      </c>
      <c r="D9" s="1">
        <v>287</v>
      </c>
      <c r="E9" s="1">
        <v>307</v>
      </c>
      <c r="F9" s="1">
        <v>313</v>
      </c>
      <c r="G9" s="1">
        <v>319</v>
      </c>
      <c r="H9" s="1">
        <v>323</v>
      </c>
      <c r="I9" s="1">
        <v>315</v>
      </c>
      <c r="J9" s="1">
        <v>322</v>
      </c>
      <c r="K9" s="1">
        <v>328</v>
      </c>
    </row>
    <row r="10" spans="1:11" x14ac:dyDescent="0.25">
      <c r="A10" s="10" t="s">
        <v>13</v>
      </c>
      <c r="B10" s="5">
        <v>673</v>
      </c>
      <c r="C10" s="5">
        <v>654</v>
      </c>
      <c r="D10" s="5">
        <v>649</v>
      </c>
      <c r="E10" s="5">
        <v>659</v>
      </c>
      <c r="F10" s="5">
        <v>678</v>
      </c>
      <c r="G10" s="5">
        <v>663</v>
      </c>
      <c r="H10" s="5">
        <v>675</v>
      </c>
      <c r="I10" s="5">
        <v>681</v>
      </c>
      <c r="J10" s="5">
        <v>680</v>
      </c>
      <c r="K10" s="5">
        <v>700</v>
      </c>
    </row>
    <row r="11" spans="1:11" x14ac:dyDescent="0.25">
      <c r="A11" s="15"/>
    </row>
    <row r="12" spans="1:11" x14ac:dyDescent="0.25">
      <c r="A12" s="15"/>
    </row>
    <row r="13" spans="1:11" x14ac:dyDescent="0.25">
      <c r="A13" s="15"/>
      <c r="B13" s="21" t="s">
        <v>29</v>
      </c>
      <c r="C13" s="22"/>
      <c r="D13" s="22"/>
      <c r="E13" s="22"/>
      <c r="F13" s="22"/>
      <c r="G13" s="22"/>
      <c r="H13" s="22"/>
      <c r="I13" s="22"/>
      <c r="J13" s="22"/>
      <c r="K13" s="22"/>
    </row>
    <row r="14" spans="1:11" x14ac:dyDescent="0.25">
      <c r="A14" s="9" t="s">
        <v>33</v>
      </c>
      <c r="B14" s="4" t="s">
        <v>0</v>
      </c>
      <c r="C14" s="4" t="s">
        <v>1</v>
      </c>
      <c r="D14" s="4" t="s">
        <v>2</v>
      </c>
      <c r="E14" s="4" t="s">
        <v>3</v>
      </c>
      <c r="F14" s="4" t="s">
        <v>4</v>
      </c>
      <c r="G14" s="4" t="s">
        <v>5</v>
      </c>
      <c r="H14" s="4" t="s">
        <v>6</v>
      </c>
      <c r="I14" s="4" t="s">
        <v>7</v>
      </c>
      <c r="J14" s="4" t="s">
        <v>8</v>
      </c>
      <c r="K14" s="4" t="s">
        <v>9</v>
      </c>
    </row>
    <row r="15" spans="1:11" x14ac:dyDescent="0.25">
      <c r="A15" s="8" t="s">
        <v>39</v>
      </c>
      <c r="B15" s="2">
        <v>0.57503714710252596</v>
      </c>
      <c r="C15" s="2">
        <v>0.57033639143730896</v>
      </c>
      <c r="D15" s="2">
        <v>0.55778120184899804</v>
      </c>
      <c r="E15" s="2">
        <v>0.53414264036418801</v>
      </c>
      <c r="F15" s="2">
        <v>0.53834808259586997</v>
      </c>
      <c r="G15" s="2">
        <v>0.51885369532428405</v>
      </c>
      <c r="H15" s="2">
        <v>0.52148148148148099</v>
      </c>
      <c r="I15" s="2">
        <v>0.53744493392070503</v>
      </c>
      <c r="J15" s="2">
        <v>0.52647058823529402</v>
      </c>
      <c r="K15" s="2">
        <v>0.53142857142857103</v>
      </c>
    </row>
    <row r="16" spans="1:11" x14ac:dyDescent="0.25">
      <c r="A16" s="8" t="s">
        <v>40</v>
      </c>
      <c r="B16" s="2">
        <v>0.42496285289747399</v>
      </c>
      <c r="C16" s="2">
        <v>0.42966360856269098</v>
      </c>
      <c r="D16" s="2">
        <v>0.44221879815100201</v>
      </c>
      <c r="E16" s="2">
        <v>0.46585735963581199</v>
      </c>
      <c r="F16" s="2">
        <v>0.46165191740412997</v>
      </c>
      <c r="G16" s="2">
        <v>0.48114630467571601</v>
      </c>
      <c r="H16" s="2">
        <v>0.47851851851851901</v>
      </c>
      <c r="I16" s="2">
        <v>0.46255506607929497</v>
      </c>
      <c r="J16" s="2">
        <v>0.47352941176470598</v>
      </c>
      <c r="K16" s="2">
        <v>0.46857142857142903</v>
      </c>
    </row>
    <row r="17" spans="1:12" x14ac:dyDescent="0.25">
      <c r="A17" s="15"/>
    </row>
    <row r="18" spans="1:12" x14ac:dyDescent="0.25">
      <c r="A18" s="15"/>
    </row>
    <row r="19" spans="1:12" x14ac:dyDescent="0.25">
      <c r="A19" s="15"/>
      <c r="B19" s="21" t="s">
        <v>30</v>
      </c>
      <c r="C19" s="21"/>
      <c r="D19" s="21"/>
      <c r="E19" s="21"/>
      <c r="F19" s="21"/>
      <c r="G19" s="21"/>
      <c r="H19" s="21"/>
      <c r="I19" s="21"/>
      <c r="J19" s="21"/>
      <c r="K19" s="6" t="s">
        <v>31</v>
      </c>
      <c r="L19" s="6" t="s">
        <v>32</v>
      </c>
    </row>
    <row r="20" spans="1:12" x14ac:dyDescent="0.25">
      <c r="A20" s="9" t="s">
        <v>33</v>
      </c>
      <c r="B20" s="4" t="s">
        <v>14</v>
      </c>
      <c r="C20" s="4" t="s">
        <v>15</v>
      </c>
      <c r="D20" s="4" t="s">
        <v>16</v>
      </c>
      <c r="E20" s="4" t="s">
        <v>17</v>
      </c>
      <c r="F20" s="4" t="s">
        <v>18</v>
      </c>
      <c r="G20" s="4" t="s">
        <v>19</v>
      </c>
      <c r="H20" s="4" t="s">
        <v>20</v>
      </c>
      <c r="I20" s="4" t="s">
        <v>21</v>
      </c>
      <c r="J20" s="4" t="s">
        <v>22</v>
      </c>
      <c r="K20" s="4" t="s">
        <v>23</v>
      </c>
      <c r="L20" s="4" t="s">
        <v>24</v>
      </c>
    </row>
    <row r="21" spans="1:12" x14ac:dyDescent="0.25">
      <c r="A21" s="8" t="s">
        <v>39</v>
      </c>
      <c r="B21" s="2">
        <v>-3.6175710594315201E-2</v>
      </c>
      <c r="C21" s="2">
        <v>-2.9490616621983899E-2</v>
      </c>
      <c r="D21" s="2">
        <v>-2.7624309392265199E-2</v>
      </c>
      <c r="E21" s="2">
        <v>3.6931818181818198E-2</v>
      </c>
      <c r="F21" s="2">
        <v>-5.75342465753425E-2</v>
      </c>
      <c r="G21" s="2">
        <v>2.32558139534884E-2</v>
      </c>
      <c r="H21" s="2">
        <v>3.97727272727273E-2</v>
      </c>
      <c r="I21" s="2">
        <v>-2.1857923497267801E-2</v>
      </c>
      <c r="J21" s="2">
        <v>3.91061452513966E-2</v>
      </c>
      <c r="K21" s="3">
        <v>8.1395348837209294E-2</v>
      </c>
      <c r="L21" s="3">
        <v>-3.8759689922480599E-2</v>
      </c>
    </row>
    <row r="22" spans="1:12" x14ac:dyDescent="0.25">
      <c r="A22" s="8" t="s">
        <v>40</v>
      </c>
      <c r="B22" s="2">
        <v>-1.7482517482517501E-2</v>
      </c>
      <c r="C22" s="2">
        <v>2.1352313167259801E-2</v>
      </c>
      <c r="D22" s="2">
        <v>6.9686411149825794E-2</v>
      </c>
      <c r="E22" s="2">
        <v>1.9543973941368101E-2</v>
      </c>
      <c r="F22" s="2">
        <v>1.91693290734824E-2</v>
      </c>
      <c r="G22" s="2">
        <v>1.2539184952978099E-2</v>
      </c>
      <c r="H22" s="2">
        <v>-2.4767801857585099E-2</v>
      </c>
      <c r="I22" s="2">
        <v>2.2222222222222199E-2</v>
      </c>
      <c r="J22" s="2">
        <v>1.8633540372670801E-2</v>
      </c>
      <c r="K22" s="3">
        <v>2.8213166144200601E-2</v>
      </c>
      <c r="L22" s="3">
        <v>0.14685314685314699</v>
      </c>
    </row>
    <row r="23" spans="1:12" x14ac:dyDescent="0.25">
      <c r="A23" s="11" t="s">
        <v>13</v>
      </c>
      <c r="B23" s="3">
        <v>-2.82317979197623E-2</v>
      </c>
      <c r="C23" s="3">
        <v>-7.6452599388379203E-3</v>
      </c>
      <c r="D23" s="3">
        <v>1.5408320493066299E-2</v>
      </c>
      <c r="E23" s="3">
        <v>2.8831562974203299E-2</v>
      </c>
      <c r="F23" s="3">
        <v>-2.21238938053097E-2</v>
      </c>
      <c r="G23" s="3">
        <v>1.8099547511312201E-2</v>
      </c>
      <c r="H23" s="3">
        <v>8.8888888888888906E-3</v>
      </c>
      <c r="I23" s="3">
        <v>-1.46842878120411E-3</v>
      </c>
      <c r="J23" s="3">
        <v>2.9411764705882401E-2</v>
      </c>
      <c r="K23" s="3">
        <v>5.5806938159879298E-2</v>
      </c>
      <c r="L23" s="3">
        <v>4.0118870728083199E-2</v>
      </c>
    </row>
    <row r="24" spans="1:12" x14ac:dyDescent="0.25">
      <c r="A24" s="15"/>
    </row>
    <row r="25" spans="1:12" x14ac:dyDescent="0.25">
      <c r="A25" s="13" t="s">
        <v>34</v>
      </c>
    </row>
    <row r="26" spans="1:12" x14ac:dyDescent="0.25">
      <c r="A26" s="14" t="s">
        <v>35</v>
      </c>
    </row>
    <row r="27" spans="1:12" x14ac:dyDescent="0.25">
      <c r="A27" s="14" t="s">
        <v>36</v>
      </c>
    </row>
    <row r="28" spans="1:12" x14ac:dyDescent="0.25">
      <c r="A28" s="14" t="s">
        <v>37</v>
      </c>
    </row>
    <row r="29" spans="1:12" x14ac:dyDescent="0.25">
      <c r="A29" s="14" t="s">
        <v>38</v>
      </c>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62</v>
      </c>
    </row>
    <row r="2" spans="1:11" ht="15" x14ac:dyDescent="0.25">
      <c r="A2" s="12" t="s">
        <v>26</v>
      </c>
    </row>
    <row r="3" spans="1:11" ht="15" x14ac:dyDescent="0.25">
      <c r="A3" s="12" t="s">
        <v>42</v>
      </c>
    </row>
    <row r="4" spans="1:11" ht="15" x14ac:dyDescent="0.25">
      <c r="A4" s="12" t="s">
        <v>27</v>
      </c>
    </row>
    <row r="5" spans="1:11" x14ac:dyDescent="0.25">
      <c r="A5" s="17" t="str">
        <f>HYPERLINK("#'Table of contents'!A7",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56</v>
      </c>
      <c r="B8" s="1">
        <v>10980</v>
      </c>
      <c r="C8" s="1">
        <v>11594</v>
      </c>
      <c r="D8" s="1">
        <v>12004</v>
      </c>
      <c r="E8" s="1">
        <v>12029</v>
      </c>
      <c r="F8" s="1">
        <v>11729</v>
      </c>
      <c r="G8" s="1">
        <v>11571</v>
      </c>
      <c r="H8" s="1">
        <v>11757</v>
      </c>
      <c r="I8" s="1">
        <v>11905</v>
      </c>
      <c r="J8" s="1">
        <v>11706</v>
      </c>
      <c r="K8" s="1">
        <v>11737</v>
      </c>
    </row>
    <row r="9" spans="1:11" x14ac:dyDescent="0.25">
      <c r="A9" s="16" t="s">
        <v>57</v>
      </c>
      <c r="B9" s="1">
        <v>13179</v>
      </c>
      <c r="C9" s="1">
        <v>11790</v>
      </c>
      <c r="D9" s="1">
        <v>11561</v>
      </c>
      <c r="E9" s="1">
        <v>11507</v>
      </c>
      <c r="F9" s="1">
        <v>11876</v>
      </c>
      <c r="G9" s="1">
        <v>12130</v>
      </c>
      <c r="H9" s="1">
        <v>13177</v>
      </c>
      <c r="I9" s="1">
        <v>13989</v>
      </c>
      <c r="J9" s="1">
        <v>15159</v>
      </c>
      <c r="K9" s="1">
        <v>16323</v>
      </c>
    </row>
    <row r="10" spans="1:11" x14ac:dyDescent="0.25">
      <c r="A10" s="16" t="s">
        <v>58</v>
      </c>
      <c r="B10" s="1">
        <v>1837</v>
      </c>
      <c r="C10" s="1">
        <v>1704</v>
      </c>
      <c r="D10" s="1">
        <v>1645</v>
      </c>
      <c r="E10" s="1">
        <v>1676</v>
      </c>
      <c r="F10" s="1">
        <v>1632</v>
      </c>
      <c r="G10" s="1">
        <v>1650</v>
      </c>
      <c r="H10" s="1">
        <v>1824</v>
      </c>
      <c r="I10" s="1">
        <v>1975</v>
      </c>
      <c r="J10" s="1">
        <v>2101</v>
      </c>
      <c r="K10" s="1">
        <v>2274</v>
      </c>
    </row>
    <row r="11" spans="1:11" x14ac:dyDescent="0.25">
      <c r="A11" s="16" t="s">
        <v>59</v>
      </c>
      <c r="B11" s="1">
        <v>17591</v>
      </c>
      <c r="C11" s="1">
        <v>17680</v>
      </c>
      <c r="D11" s="1">
        <v>17477</v>
      </c>
      <c r="E11" s="1">
        <v>17081</v>
      </c>
      <c r="F11" s="1">
        <v>16444</v>
      </c>
      <c r="G11" s="1">
        <v>15885</v>
      </c>
      <c r="H11" s="1">
        <v>15642</v>
      </c>
      <c r="I11" s="1">
        <v>15640</v>
      </c>
      <c r="J11" s="1">
        <v>15669</v>
      </c>
      <c r="K11" s="1">
        <v>15917</v>
      </c>
    </row>
    <row r="12" spans="1:11" x14ac:dyDescent="0.25">
      <c r="A12" s="16" t="s">
        <v>60</v>
      </c>
      <c r="B12" s="1">
        <v>14246</v>
      </c>
      <c r="C12" s="1">
        <v>14082</v>
      </c>
      <c r="D12" s="1">
        <v>14630</v>
      </c>
      <c r="E12" s="1">
        <v>15356</v>
      </c>
      <c r="F12" s="1">
        <v>16346</v>
      </c>
      <c r="G12" s="1">
        <v>16854</v>
      </c>
      <c r="H12" s="1">
        <v>17777</v>
      </c>
      <c r="I12" s="1">
        <v>18586</v>
      </c>
      <c r="J12" s="1">
        <v>19445</v>
      </c>
      <c r="K12" s="1">
        <v>20922</v>
      </c>
    </row>
    <row r="13" spans="1:11" x14ac:dyDescent="0.25">
      <c r="A13" s="16" t="s">
        <v>61</v>
      </c>
      <c r="B13" s="1">
        <v>1583</v>
      </c>
      <c r="C13" s="1">
        <v>1501</v>
      </c>
      <c r="D13" s="1">
        <v>1525</v>
      </c>
      <c r="E13" s="1">
        <v>1565</v>
      </c>
      <c r="F13" s="1">
        <v>1623</v>
      </c>
      <c r="G13" s="1">
        <v>1761</v>
      </c>
      <c r="H13" s="1">
        <v>2023</v>
      </c>
      <c r="I13" s="1">
        <v>2247</v>
      </c>
      <c r="J13" s="1">
        <v>2541</v>
      </c>
      <c r="K13" s="1">
        <v>2788</v>
      </c>
    </row>
    <row r="14" spans="1:11" x14ac:dyDescent="0.25">
      <c r="A14" s="10" t="s">
        <v>13</v>
      </c>
      <c r="B14" s="5">
        <v>59416</v>
      </c>
      <c r="C14" s="5">
        <v>58351</v>
      </c>
      <c r="D14" s="5">
        <v>58842</v>
      </c>
      <c r="E14" s="5">
        <v>59214</v>
      </c>
      <c r="F14" s="5">
        <v>59650</v>
      </c>
      <c r="G14" s="5">
        <v>59851</v>
      </c>
      <c r="H14" s="5">
        <v>62200</v>
      </c>
      <c r="I14" s="5">
        <v>64342</v>
      </c>
      <c r="J14" s="5">
        <v>66621</v>
      </c>
      <c r="K14" s="5">
        <v>69961</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56</v>
      </c>
      <c r="B19" s="2">
        <v>0.42237267271888002</v>
      </c>
      <c r="C19" s="2">
        <v>0.46213329081632698</v>
      </c>
      <c r="D19" s="2">
        <v>0.47616025386751298</v>
      </c>
      <c r="E19" s="2">
        <v>0.47711407266381101</v>
      </c>
      <c r="F19" s="2">
        <v>0.46475413083964001</v>
      </c>
      <c r="G19" s="2">
        <v>0.45643169894678698</v>
      </c>
      <c r="H19" s="2">
        <v>0.43938261454518301</v>
      </c>
      <c r="I19" s="2">
        <v>0.42717715023861602</v>
      </c>
      <c r="J19" s="2">
        <v>0.40412897880273402</v>
      </c>
      <c r="K19" s="2">
        <v>0.386925562075559</v>
      </c>
    </row>
    <row r="20" spans="1:12" x14ac:dyDescent="0.25">
      <c r="A20" s="8" t="s">
        <v>57</v>
      </c>
      <c r="B20" s="2">
        <v>0.50696260963225104</v>
      </c>
      <c r="C20" s="2">
        <v>0.46994579081632698</v>
      </c>
      <c r="D20" s="2">
        <v>0.45858786195953999</v>
      </c>
      <c r="E20" s="2">
        <v>0.45640964620022201</v>
      </c>
      <c r="F20" s="2">
        <v>0.47057891191504497</v>
      </c>
      <c r="G20" s="2">
        <v>0.47848211115932299</v>
      </c>
      <c r="H20" s="2">
        <v>0.49245085581882098</v>
      </c>
      <c r="I20" s="2">
        <v>0.50195557788223499</v>
      </c>
      <c r="J20" s="2">
        <v>0.52333770627632403</v>
      </c>
      <c r="K20" s="2">
        <v>0.538109052548296</v>
      </c>
    </row>
    <row r="21" spans="1:12" x14ac:dyDescent="0.25">
      <c r="A21" s="8" t="s">
        <v>58</v>
      </c>
      <c r="B21" s="2">
        <v>7.0664717648869099E-2</v>
      </c>
      <c r="C21" s="2">
        <v>6.79209183673469E-2</v>
      </c>
      <c r="D21" s="2">
        <v>6.5251884172947194E-2</v>
      </c>
      <c r="E21" s="2">
        <v>6.6476281135967E-2</v>
      </c>
      <c r="F21" s="2">
        <v>6.4666957245314405E-2</v>
      </c>
      <c r="G21" s="2">
        <v>6.5086189893889798E-2</v>
      </c>
      <c r="H21" s="2">
        <v>6.8166529635996703E-2</v>
      </c>
      <c r="I21" s="2">
        <v>7.0867271879148902E-2</v>
      </c>
      <c r="J21" s="2">
        <v>7.2533314920941797E-2</v>
      </c>
      <c r="K21" s="2">
        <v>7.4965385376145596E-2</v>
      </c>
    </row>
    <row r="22" spans="1:12" x14ac:dyDescent="0.25">
      <c r="A22" s="8" t="s">
        <v>59</v>
      </c>
      <c r="B22" s="2">
        <v>0.52636146020347097</v>
      </c>
      <c r="C22" s="2">
        <v>0.53152151038691597</v>
      </c>
      <c r="D22" s="2">
        <v>0.51965390104662201</v>
      </c>
      <c r="E22" s="2">
        <v>0.50235280277630701</v>
      </c>
      <c r="F22" s="2">
        <v>0.47784267573300798</v>
      </c>
      <c r="G22" s="2">
        <v>0.46043478260869602</v>
      </c>
      <c r="H22" s="2">
        <v>0.44134078212290501</v>
      </c>
      <c r="I22" s="2">
        <v>0.42881035286376201</v>
      </c>
      <c r="J22" s="2">
        <v>0.41612003717965701</v>
      </c>
      <c r="K22" s="2">
        <v>0.40167057814116602</v>
      </c>
    </row>
    <row r="23" spans="1:12" x14ac:dyDescent="0.25">
      <c r="A23" s="8" t="s">
        <v>60</v>
      </c>
      <c r="B23" s="2">
        <v>0.42627169359664902</v>
      </c>
      <c r="C23" s="2">
        <v>0.423353275411117</v>
      </c>
      <c r="D23" s="2">
        <v>0.43500237868696501</v>
      </c>
      <c r="E23" s="2">
        <v>0.45162049291218198</v>
      </c>
      <c r="F23" s="2">
        <v>0.47499491471246302</v>
      </c>
      <c r="G23" s="2">
        <v>0.48852173913043501</v>
      </c>
      <c r="H23" s="2">
        <v>0.50158004627278396</v>
      </c>
      <c r="I23" s="2">
        <v>0.50958243083925103</v>
      </c>
      <c r="J23" s="2">
        <v>0.51639888461027705</v>
      </c>
      <c r="K23" s="2">
        <v>0.52797335150276303</v>
      </c>
    </row>
    <row r="24" spans="1:12" x14ac:dyDescent="0.25">
      <c r="A24" s="8" t="s">
        <v>61</v>
      </c>
      <c r="B24" s="2">
        <v>4.7366846199880297E-2</v>
      </c>
      <c r="C24" s="2">
        <v>4.51252142019661E-2</v>
      </c>
      <c r="D24" s="2">
        <v>4.5343720266412903E-2</v>
      </c>
      <c r="E24" s="2">
        <v>4.6026704311511103E-2</v>
      </c>
      <c r="F24" s="2">
        <v>4.71624095545288E-2</v>
      </c>
      <c r="G24" s="2">
        <v>5.10434782608696E-2</v>
      </c>
      <c r="H24" s="2">
        <v>5.70791716043113E-2</v>
      </c>
      <c r="I24" s="2">
        <v>6.1607216296986803E-2</v>
      </c>
      <c r="J24" s="2">
        <v>6.7481078210065104E-2</v>
      </c>
      <c r="K24" s="2">
        <v>7.0356070356070402E-2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56</v>
      </c>
      <c r="B29" s="2">
        <v>5.5919854280510002E-2</v>
      </c>
      <c r="C29" s="2">
        <v>3.5363118854580003E-2</v>
      </c>
      <c r="D29" s="2">
        <v>2.0826391202932401E-3</v>
      </c>
      <c r="E29" s="2">
        <v>-2.4939728988278301E-2</v>
      </c>
      <c r="F29" s="2">
        <v>-1.3470884133344701E-2</v>
      </c>
      <c r="G29" s="2">
        <v>1.6074669432201202E-2</v>
      </c>
      <c r="H29" s="2">
        <v>1.25882453006719E-2</v>
      </c>
      <c r="I29" s="2">
        <v>-1.6715665686686299E-2</v>
      </c>
      <c r="J29" s="2">
        <v>2.6482145908081301E-3</v>
      </c>
      <c r="K29" s="3">
        <v>1.4346210353469901E-2</v>
      </c>
      <c r="L29" s="3">
        <v>6.8943533697632106E-2</v>
      </c>
    </row>
    <row r="30" spans="1:12" x14ac:dyDescent="0.25">
      <c r="A30" s="8" t="s">
        <v>57</v>
      </c>
      <c r="B30" s="2">
        <v>-0.105394946505805</v>
      </c>
      <c r="C30" s="2">
        <v>-1.9423240033927099E-2</v>
      </c>
      <c r="D30" s="2">
        <v>-4.6708762217801203E-3</v>
      </c>
      <c r="E30" s="2">
        <v>3.2067437212131698E-2</v>
      </c>
      <c r="F30" s="2">
        <v>2.1387672617042799E-2</v>
      </c>
      <c r="G30" s="2">
        <v>8.6314921681780704E-2</v>
      </c>
      <c r="H30" s="2">
        <v>6.1622524095014002E-2</v>
      </c>
      <c r="I30" s="2">
        <v>8.3637143469869196E-2</v>
      </c>
      <c r="J30" s="2">
        <v>7.6786067682564796E-2</v>
      </c>
      <c r="K30" s="3">
        <v>0.345671887881286</v>
      </c>
      <c r="L30" s="3">
        <v>0.23856134759845199</v>
      </c>
    </row>
    <row r="31" spans="1:12" x14ac:dyDescent="0.25">
      <c r="A31" s="8" t="s">
        <v>58</v>
      </c>
      <c r="B31" s="2">
        <v>-7.2400653238976598E-2</v>
      </c>
      <c r="C31" s="2">
        <v>-3.4624413145539899E-2</v>
      </c>
      <c r="D31" s="2">
        <v>1.8844984802431599E-2</v>
      </c>
      <c r="E31" s="2">
        <v>-2.62529832935561E-2</v>
      </c>
      <c r="F31" s="2">
        <v>1.10294117647059E-2</v>
      </c>
      <c r="G31" s="2">
        <v>0.105454545454545</v>
      </c>
      <c r="H31" s="2">
        <v>8.2785087719298198E-2</v>
      </c>
      <c r="I31" s="2">
        <v>6.3797468354430398E-2</v>
      </c>
      <c r="J31" s="2">
        <v>8.2341742027605899E-2</v>
      </c>
      <c r="K31" s="3">
        <v>0.37818181818181801</v>
      </c>
      <c r="L31" s="3">
        <v>0.23788786064235201</v>
      </c>
    </row>
    <row r="32" spans="1:12" x14ac:dyDescent="0.25">
      <c r="A32" s="8" t="s">
        <v>59</v>
      </c>
      <c r="B32" s="2">
        <v>5.0594053777499896E-3</v>
      </c>
      <c r="C32" s="2">
        <v>-1.1481900452488701E-2</v>
      </c>
      <c r="D32" s="2">
        <v>-2.2658350975567901E-2</v>
      </c>
      <c r="E32" s="2">
        <v>-3.7292898542239897E-2</v>
      </c>
      <c r="F32" s="2">
        <v>-3.3994162004378499E-2</v>
      </c>
      <c r="G32" s="2">
        <v>-1.52974504249292E-2</v>
      </c>
      <c r="H32" s="2">
        <v>-1.2786088735455801E-4</v>
      </c>
      <c r="I32" s="2">
        <v>1.8542199488491E-3</v>
      </c>
      <c r="J32" s="2">
        <v>1.5827429957240399E-2</v>
      </c>
      <c r="K32" s="3">
        <v>2.0144790683034302E-3</v>
      </c>
      <c r="L32" s="3">
        <v>-9.5162298902848094E-2</v>
      </c>
    </row>
    <row r="33" spans="1:12" x14ac:dyDescent="0.25">
      <c r="A33" s="8" t="s">
        <v>60</v>
      </c>
      <c r="B33" s="2">
        <v>-1.1512003369366801E-2</v>
      </c>
      <c r="C33" s="2">
        <v>3.8914926856980503E-2</v>
      </c>
      <c r="D33" s="2">
        <v>4.9624060150375897E-2</v>
      </c>
      <c r="E33" s="2">
        <v>6.4469914040114595E-2</v>
      </c>
      <c r="F33" s="2">
        <v>3.1077939557078198E-2</v>
      </c>
      <c r="G33" s="2">
        <v>5.47644476088762E-2</v>
      </c>
      <c r="H33" s="2">
        <v>4.5508240985543097E-2</v>
      </c>
      <c r="I33" s="2">
        <v>4.6217583127084898E-2</v>
      </c>
      <c r="J33" s="2">
        <v>7.5957829776292105E-2</v>
      </c>
      <c r="K33" s="3">
        <v>0.24136703453186201</v>
      </c>
      <c r="L33" s="3">
        <v>0.46862277130422603</v>
      </c>
    </row>
    <row r="34" spans="1:12" x14ac:dyDescent="0.25">
      <c r="A34" s="8" t="s">
        <v>61</v>
      </c>
      <c r="B34" s="2">
        <v>-5.1800379027163598E-2</v>
      </c>
      <c r="C34" s="2">
        <v>1.5989340439706901E-2</v>
      </c>
      <c r="D34" s="2">
        <v>2.6229508196721301E-2</v>
      </c>
      <c r="E34" s="2">
        <v>3.70607028753994E-2</v>
      </c>
      <c r="F34" s="2">
        <v>8.50277264325323E-2</v>
      </c>
      <c r="G34" s="2">
        <v>0.14877910278251</v>
      </c>
      <c r="H34" s="2">
        <v>0.110726643598616</v>
      </c>
      <c r="I34" s="2">
        <v>0.13084112149532701</v>
      </c>
      <c r="J34" s="2">
        <v>9.7205824478551806E-2</v>
      </c>
      <c r="K34" s="3">
        <v>0.58319136854060205</v>
      </c>
      <c r="L34" s="3">
        <v>0.76121288692356304</v>
      </c>
    </row>
    <row r="35" spans="1:12" x14ac:dyDescent="0.25">
      <c r="A35" s="11" t="s">
        <v>13</v>
      </c>
      <c r="B35" s="3">
        <v>-1.79244647906288E-2</v>
      </c>
      <c r="C35" s="3">
        <v>8.4145944371133308E-3</v>
      </c>
      <c r="D35" s="3">
        <v>6.3220148873253798E-3</v>
      </c>
      <c r="E35" s="3">
        <v>7.3631235856385299E-3</v>
      </c>
      <c r="F35" s="3">
        <v>3.3696563285834E-3</v>
      </c>
      <c r="G35" s="3">
        <v>3.9247464536933403E-2</v>
      </c>
      <c r="H35" s="3">
        <v>3.4437299035369802E-2</v>
      </c>
      <c r="I35" s="3">
        <v>3.5420098846787498E-2</v>
      </c>
      <c r="J35" s="3">
        <v>5.0134342024286599E-2</v>
      </c>
      <c r="K35" s="3">
        <v>0.168919483383736</v>
      </c>
      <c r="L35" s="3">
        <v>0.177477447152282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63</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188</v>
      </c>
    </row>
    <row r="2" spans="1:11" ht="15" x14ac:dyDescent="0.25">
      <c r="A2" s="12" t="s">
        <v>186</v>
      </c>
    </row>
    <row r="3" spans="1:11" ht="15" x14ac:dyDescent="0.25">
      <c r="A3" s="12" t="s">
        <v>50</v>
      </c>
    </row>
    <row r="4" spans="1:11" x14ac:dyDescent="0.25">
      <c r="A4" s="15"/>
    </row>
    <row r="5" spans="1:11" x14ac:dyDescent="0.25">
      <c r="A5" s="17" t="str">
        <f>HYPERLINK("#'Table of contents'!A70",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43</v>
      </c>
      <c r="B8" s="1">
        <v>285</v>
      </c>
      <c r="C8" s="1">
        <v>275</v>
      </c>
      <c r="D8" s="1">
        <v>265</v>
      </c>
      <c r="E8" s="1">
        <v>251</v>
      </c>
      <c r="F8" s="1">
        <v>270</v>
      </c>
      <c r="G8" s="1">
        <v>274</v>
      </c>
      <c r="H8" s="1">
        <v>273</v>
      </c>
      <c r="I8" s="1">
        <v>284</v>
      </c>
      <c r="J8" s="1">
        <v>295</v>
      </c>
      <c r="K8" s="1">
        <v>296</v>
      </c>
    </row>
    <row r="9" spans="1:11" x14ac:dyDescent="0.25">
      <c r="A9" s="16" t="s">
        <v>44</v>
      </c>
      <c r="B9" s="1">
        <v>22</v>
      </c>
      <c r="C9" s="1">
        <v>20</v>
      </c>
      <c r="D9" s="1">
        <v>21</v>
      </c>
      <c r="E9" s="1">
        <v>24</v>
      </c>
      <c r="F9" s="1">
        <v>23</v>
      </c>
      <c r="G9" s="1">
        <v>20</v>
      </c>
      <c r="H9" s="1">
        <v>22</v>
      </c>
      <c r="I9" s="1">
        <v>22</v>
      </c>
      <c r="J9" s="1">
        <v>20</v>
      </c>
      <c r="K9" s="1">
        <v>19</v>
      </c>
    </row>
    <row r="10" spans="1:11" x14ac:dyDescent="0.25">
      <c r="A10" s="16" t="s">
        <v>45</v>
      </c>
      <c r="B10" s="1">
        <v>29</v>
      </c>
      <c r="C10" s="1">
        <v>30</v>
      </c>
      <c r="D10" s="1">
        <v>31</v>
      </c>
      <c r="E10" s="1">
        <v>34</v>
      </c>
      <c r="F10" s="1">
        <v>32</v>
      </c>
      <c r="G10" s="1">
        <v>33</v>
      </c>
      <c r="H10" s="1">
        <v>31</v>
      </c>
      <c r="I10" s="1">
        <v>32</v>
      </c>
      <c r="J10" s="1">
        <v>30</v>
      </c>
      <c r="K10" s="1">
        <v>30</v>
      </c>
    </row>
    <row r="11" spans="1:11" x14ac:dyDescent="0.25">
      <c r="A11" s="16" t="s">
        <v>46</v>
      </c>
      <c r="B11" s="1">
        <v>252</v>
      </c>
      <c r="C11" s="1">
        <v>245</v>
      </c>
      <c r="D11" s="1">
        <v>246</v>
      </c>
      <c r="E11" s="1">
        <v>248</v>
      </c>
      <c r="F11" s="1">
        <v>258</v>
      </c>
      <c r="G11" s="1">
        <v>244</v>
      </c>
      <c r="H11" s="1">
        <v>244</v>
      </c>
      <c r="I11" s="1">
        <v>247</v>
      </c>
      <c r="J11" s="1">
        <v>239</v>
      </c>
      <c r="K11" s="1">
        <v>248</v>
      </c>
    </row>
    <row r="12" spans="1:11" x14ac:dyDescent="0.25">
      <c r="A12" s="16" t="s">
        <v>47</v>
      </c>
      <c r="B12" s="1">
        <v>40</v>
      </c>
      <c r="C12" s="1">
        <v>41</v>
      </c>
      <c r="D12" s="1">
        <v>40</v>
      </c>
      <c r="E12" s="1">
        <v>49</v>
      </c>
      <c r="F12" s="1">
        <v>47</v>
      </c>
      <c r="G12" s="1">
        <v>48</v>
      </c>
      <c r="H12" s="1">
        <v>52</v>
      </c>
      <c r="I12" s="1">
        <v>49</v>
      </c>
      <c r="J12" s="1">
        <v>46</v>
      </c>
      <c r="K12" s="1">
        <v>55</v>
      </c>
    </row>
    <row r="13" spans="1:11" x14ac:dyDescent="0.25">
      <c r="A13" s="16" t="s">
        <v>48</v>
      </c>
      <c r="B13" s="1">
        <v>45</v>
      </c>
      <c r="C13" s="1">
        <v>43</v>
      </c>
      <c r="D13" s="1">
        <v>46</v>
      </c>
      <c r="E13" s="1">
        <v>53</v>
      </c>
      <c r="F13" s="1">
        <v>48</v>
      </c>
      <c r="G13" s="1">
        <v>44</v>
      </c>
      <c r="H13" s="1">
        <v>53</v>
      </c>
      <c r="I13" s="1">
        <v>47</v>
      </c>
      <c r="J13" s="1">
        <v>50</v>
      </c>
      <c r="K13" s="1">
        <v>52</v>
      </c>
    </row>
    <row r="14" spans="1:11" x14ac:dyDescent="0.25">
      <c r="A14" s="10" t="s">
        <v>13</v>
      </c>
      <c r="B14" s="5">
        <v>673</v>
      </c>
      <c r="C14" s="5">
        <v>654</v>
      </c>
      <c r="D14" s="5">
        <v>649</v>
      </c>
      <c r="E14" s="5">
        <v>659</v>
      </c>
      <c r="F14" s="5">
        <v>678</v>
      </c>
      <c r="G14" s="5">
        <v>663</v>
      </c>
      <c r="H14" s="5">
        <v>675</v>
      </c>
      <c r="I14" s="5">
        <v>681</v>
      </c>
      <c r="J14" s="5">
        <v>680</v>
      </c>
      <c r="K14" s="5">
        <v>700</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43</v>
      </c>
      <c r="B19" s="2">
        <v>0.42347696879643398</v>
      </c>
      <c r="C19" s="2">
        <v>0.42048929663608597</v>
      </c>
      <c r="D19" s="2">
        <v>0.40832049306625601</v>
      </c>
      <c r="E19" s="2">
        <v>0.38088012139605498</v>
      </c>
      <c r="F19" s="2">
        <v>0.39823008849557501</v>
      </c>
      <c r="G19" s="2">
        <v>0.41327300150829599</v>
      </c>
      <c r="H19" s="2">
        <v>0.404444444444444</v>
      </c>
      <c r="I19" s="2">
        <v>0.41703377386196799</v>
      </c>
      <c r="J19" s="2">
        <v>0.433823529411765</v>
      </c>
      <c r="K19" s="2">
        <v>0.42285714285714299</v>
      </c>
    </row>
    <row r="20" spans="1:12" x14ac:dyDescent="0.25">
      <c r="A20" s="8" t="s">
        <v>44</v>
      </c>
      <c r="B20" s="2">
        <v>3.2689450222882603E-2</v>
      </c>
      <c r="C20" s="2">
        <v>3.0581039755351699E-2</v>
      </c>
      <c r="D20" s="2">
        <v>3.2357473035439101E-2</v>
      </c>
      <c r="E20" s="2">
        <v>3.6418816388467397E-2</v>
      </c>
      <c r="F20" s="2">
        <v>3.3923303834808301E-2</v>
      </c>
      <c r="G20" s="2">
        <v>3.0165912518853699E-2</v>
      </c>
      <c r="H20" s="2">
        <v>3.2592592592592597E-2</v>
      </c>
      <c r="I20" s="2">
        <v>3.2305433186490498E-2</v>
      </c>
      <c r="J20" s="2">
        <v>2.9411764705882401E-2</v>
      </c>
      <c r="K20" s="2">
        <v>2.7142857142857101E-2</v>
      </c>
    </row>
    <row r="21" spans="1:12" x14ac:dyDescent="0.25">
      <c r="A21" s="8" t="s">
        <v>45</v>
      </c>
      <c r="B21" s="2">
        <v>4.3090638930163398E-2</v>
      </c>
      <c r="C21" s="2">
        <v>4.5871559633027498E-2</v>
      </c>
      <c r="D21" s="2">
        <v>4.77657935285054E-2</v>
      </c>
      <c r="E21" s="2">
        <v>5.1593323216995397E-2</v>
      </c>
      <c r="F21" s="2">
        <v>4.71976401179941E-2</v>
      </c>
      <c r="G21" s="2">
        <v>4.9773755656108601E-2</v>
      </c>
      <c r="H21" s="2">
        <v>4.5925925925925898E-2</v>
      </c>
      <c r="I21" s="2">
        <v>4.6989720998531603E-2</v>
      </c>
      <c r="J21" s="2">
        <v>4.4117647058823498E-2</v>
      </c>
      <c r="K21" s="2">
        <v>4.2857142857142899E-2</v>
      </c>
    </row>
    <row r="22" spans="1:12" x14ac:dyDescent="0.25">
      <c r="A22" s="8" t="s">
        <v>46</v>
      </c>
      <c r="B22" s="2">
        <v>0.37444279346211001</v>
      </c>
      <c r="C22" s="2">
        <v>0.374617737003058</v>
      </c>
      <c r="D22" s="2">
        <v>0.37904468412942999</v>
      </c>
      <c r="E22" s="2">
        <v>0.37632776934749601</v>
      </c>
      <c r="F22" s="2">
        <v>0.38053097345132703</v>
      </c>
      <c r="G22" s="2">
        <v>0.368024132730015</v>
      </c>
      <c r="H22" s="2">
        <v>0.36148148148148102</v>
      </c>
      <c r="I22" s="2">
        <v>0.362701908957416</v>
      </c>
      <c r="J22" s="2">
        <v>0.35147058823529398</v>
      </c>
      <c r="K22" s="2">
        <v>0.35428571428571398</v>
      </c>
    </row>
    <row r="23" spans="1:12" x14ac:dyDescent="0.25">
      <c r="A23" s="8" t="s">
        <v>47</v>
      </c>
      <c r="B23" s="2">
        <v>5.94353640416048E-2</v>
      </c>
      <c r="C23" s="2">
        <v>6.2691131498470901E-2</v>
      </c>
      <c r="D23" s="2">
        <v>6.1633281972265003E-2</v>
      </c>
      <c r="E23" s="2">
        <v>7.4355083459787599E-2</v>
      </c>
      <c r="F23" s="2">
        <v>6.9321533923303799E-2</v>
      </c>
      <c r="G23" s="2">
        <v>7.2398190045248903E-2</v>
      </c>
      <c r="H23" s="2">
        <v>7.7037037037037001E-2</v>
      </c>
      <c r="I23" s="2">
        <v>7.19530102790015E-2</v>
      </c>
      <c r="J23" s="2">
        <v>6.7647058823529393E-2</v>
      </c>
      <c r="K23" s="2">
        <v>7.8571428571428598E-2</v>
      </c>
    </row>
    <row r="24" spans="1:12" x14ac:dyDescent="0.25">
      <c r="A24" s="8" t="s">
        <v>48</v>
      </c>
      <c r="B24" s="2">
        <v>6.6864784546805306E-2</v>
      </c>
      <c r="C24" s="2">
        <v>6.5749235474006101E-2</v>
      </c>
      <c r="D24" s="2">
        <v>7.0878274268104793E-2</v>
      </c>
      <c r="E24" s="2">
        <v>8.0424886191198794E-2</v>
      </c>
      <c r="F24" s="2">
        <v>7.0796460176991094E-2</v>
      </c>
      <c r="G24" s="2">
        <v>6.6365007541478102E-2</v>
      </c>
      <c r="H24" s="2">
        <v>7.8518518518518501E-2</v>
      </c>
      <c r="I24" s="2">
        <v>6.9016152716593199E-2</v>
      </c>
      <c r="J24" s="2">
        <v>7.3529411764705899E-2</v>
      </c>
      <c r="K24" s="2">
        <v>7.4285714285714302E-2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43</v>
      </c>
      <c r="B29" s="2">
        <v>-3.5087719298245598E-2</v>
      </c>
      <c r="C29" s="2">
        <v>-3.6363636363636397E-2</v>
      </c>
      <c r="D29" s="2">
        <v>-5.2830188679245299E-2</v>
      </c>
      <c r="E29" s="2">
        <v>7.5697211155378502E-2</v>
      </c>
      <c r="F29" s="2">
        <v>1.48148148148148E-2</v>
      </c>
      <c r="G29" s="2">
        <v>-3.6496350364963498E-3</v>
      </c>
      <c r="H29" s="2">
        <v>4.0293040293040303E-2</v>
      </c>
      <c r="I29" s="2">
        <v>3.8732394366197201E-2</v>
      </c>
      <c r="J29" s="2">
        <v>3.3898305084745801E-3</v>
      </c>
      <c r="K29" s="3">
        <v>8.0291970802919693E-2</v>
      </c>
      <c r="L29" s="3">
        <v>3.8596491228070198E-2</v>
      </c>
    </row>
    <row r="30" spans="1:12" x14ac:dyDescent="0.25">
      <c r="A30" s="8" t="s">
        <v>44</v>
      </c>
      <c r="B30" s="2">
        <v>-9.0909090909090898E-2</v>
      </c>
      <c r="C30" s="2">
        <v>0.05</v>
      </c>
      <c r="D30" s="2">
        <v>0.14285714285714299</v>
      </c>
      <c r="E30" s="2">
        <v>-4.1666666666666699E-2</v>
      </c>
      <c r="F30" s="2">
        <v>-0.13043478260869601</v>
      </c>
      <c r="G30" s="2">
        <v>0.1</v>
      </c>
      <c r="H30" s="2">
        <v>0</v>
      </c>
      <c r="I30" s="2">
        <v>-9.0909090909090898E-2</v>
      </c>
      <c r="J30" s="2">
        <v>-0.05</v>
      </c>
      <c r="K30" s="3">
        <v>-0.05</v>
      </c>
      <c r="L30" s="3">
        <v>-0.13636363636363599</v>
      </c>
    </row>
    <row r="31" spans="1:12" x14ac:dyDescent="0.25">
      <c r="A31" s="8" t="s">
        <v>45</v>
      </c>
      <c r="B31" s="2">
        <v>3.4482758620689703E-2</v>
      </c>
      <c r="C31" s="2">
        <v>3.3333333333333298E-2</v>
      </c>
      <c r="D31" s="2">
        <v>9.6774193548387094E-2</v>
      </c>
      <c r="E31" s="2">
        <v>-5.8823529411764698E-2</v>
      </c>
      <c r="F31" s="2">
        <v>3.125E-2</v>
      </c>
      <c r="G31" s="2">
        <v>-6.0606060606060601E-2</v>
      </c>
      <c r="H31" s="2">
        <v>3.2258064516128997E-2</v>
      </c>
      <c r="I31" s="2">
        <v>-6.25E-2</v>
      </c>
      <c r="J31" s="2">
        <v>0</v>
      </c>
      <c r="K31" s="3">
        <v>-9.0909090909090898E-2</v>
      </c>
      <c r="L31" s="3">
        <v>3.4482758620689703E-2</v>
      </c>
    </row>
    <row r="32" spans="1:12" x14ac:dyDescent="0.25">
      <c r="A32" s="8" t="s">
        <v>46</v>
      </c>
      <c r="B32" s="2">
        <v>-2.7777777777777801E-2</v>
      </c>
      <c r="C32" s="2">
        <v>4.0816326530612197E-3</v>
      </c>
      <c r="D32" s="2">
        <v>8.1300813008130107E-3</v>
      </c>
      <c r="E32" s="2">
        <v>4.0322580645161303E-2</v>
      </c>
      <c r="F32" s="2">
        <v>-5.4263565891472902E-2</v>
      </c>
      <c r="G32" s="2">
        <v>0</v>
      </c>
      <c r="H32" s="2">
        <v>1.2295081967213101E-2</v>
      </c>
      <c r="I32" s="2">
        <v>-3.2388663967611302E-2</v>
      </c>
      <c r="J32" s="2">
        <v>3.7656903765690398E-2</v>
      </c>
      <c r="K32" s="3">
        <v>1.63934426229508E-2</v>
      </c>
      <c r="L32" s="3">
        <v>-1.58730158730159E-2</v>
      </c>
    </row>
    <row r="33" spans="1:12" x14ac:dyDescent="0.25">
      <c r="A33" s="8" t="s">
        <v>47</v>
      </c>
      <c r="B33" s="2">
        <v>2.5000000000000001E-2</v>
      </c>
      <c r="C33" s="2">
        <v>-2.4390243902439001E-2</v>
      </c>
      <c r="D33" s="2">
        <v>0.22500000000000001</v>
      </c>
      <c r="E33" s="2">
        <v>-4.08163265306122E-2</v>
      </c>
      <c r="F33" s="2">
        <v>2.1276595744680899E-2</v>
      </c>
      <c r="G33" s="2">
        <v>8.3333333333333301E-2</v>
      </c>
      <c r="H33" s="2">
        <v>-5.7692307692307702E-2</v>
      </c>
      <c r="I33" s="2">
        <v>-6.1224489795918401E-2</v>
      </c>
      <c r="J33" s="2">
        <v>0.19565217391304299</v>
      </c>
      <c r="K33" s="3">
        <v>0.14583333333333301</v>
      </c>
      <c r="L33" s="3">
        <v>0.375</v>
      </c>
    </row>
    <row r="34" spans="1:12" x14ac:dyDescent="0.25">
      <c r="A34" s="8" t="s">
        <v>48</v>
      </c>
      <c r="B34" s="2">
        <v>-4.4444444444444398E-2</v>
      </c>
      <c r="C34" s="2">
        <v>6.9767441860465101E-2</v>
      </c>
      <c r="D34" s="2">
        <v>0.15217391304347799</v>
      </c>
      <c r="E34" s="2">
        <v>-9.4339622641509399E-2</v>
      </c>
      <c r="F34" s="2">
        <v>-8.3333333333333301E-2</v>
      </c>
      <c r="G34" s="2">
        <v>0.204545454545455</v>
      </c>
      <c r="H34" s="2">
        <v>-0.113207547169811</v>
      </c>
      <c r="I34" s="2">
        <v>6.3829787234042507E-2</v>
      </c>
      <c r="J34" s="2">
        <v>0.04</v>
      </c>
      <c r="K34" s="3">
        <v>0.18181818181818199</v>
      </c>
      <c r="L34" s="3">
        <v>0.155555555555556</v>
      </c>
    </row>
    <row r="35" spans="1:12" x14ac:dyDescent="0.25">
      <c r="A35" s="11" t="s">
        <v>13</v>
      </c>
      <c r="B35" s="3">
        <v>-2.82317979197623E-2</v>
      </c>
      <c r="C35" s="3">
        <v>-7.6452599388379203E-3</v>
      </c>
      <c r="D35" s="3">
        <v>1.5408320493066299E-2</v>
      </c>
      <c r="E35" s="3">
        <v>2.8831562974203299E-2</v>
      </c>
      <c r="F35" s="3">
        <v>-2.21238938053097E-2</v>
      </c>
      <c r="G35" s="3">
        <v>1.8099547511312201E-2</v>
      </c>
      <c r="H35" s="3">
        <v>8.8888888888888906E-3</v>
      </c>
      <c r="I35" s="3">
        <v>-1.46842878120411E-3</v>
      </c>
      <c r="J35" s="3">
        <v>2.9411764705882401E-2</v>
      </c>
      <c r="K35" s="3">
        <v>5.5806938159879298E-2</v>
      </c>
      <c r="L35" s="3">
        <v>4.0118870728083199E-2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38</v>
      </c>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189</v>
      </c>
    </row>
    <row r="2" spans="1:11" ht="15" x14ac:dyDescent="0.25">
      <c r="A2" s="12" t="s">
        <v>186</v>
      </c>
    </row>
    <row r="3" spans="1:11" ht="15" x14ac:dyDescent="0.25">
      <c r="A3" s="12" t="s">
        <v>55</v>
      </c>
    </row>
    <row r="4" spans="1:11" x14ac:dyDescent="0.25">
      <c r="A4" s="15"/>
    </row>
    <row r="5" spans="1:11" x14ac:dyDescent="0.25">
      <c r="A5" s="17" t="str">
        <f>HYPERLINK("#'Table of contents'!A71",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51</v>
      </c>
      <c r="B8" s="1">
        <v>530</v>
      </c>
      <c r="C8" s="1">
        <v>540</v>
      </c>
      <c r="D8" s="1">
        <v>554</v>
      </c>
      <c r="E8" s="1">
        <v>563</v>
      </c>
      <c r="F8" s="1">
        <v>587</v>
      </c>
      <c r="G8" s="1">
        <v>581</v>
      </c>
      <c r="H8" s="1">
        <v>597</v>
      </c>
      <c r="I8" s="1">
        <v>615</v>
      </c>
      <c r="J8" s="1">
        <v>604</v>
      </c>
      <c r="K8" s="1">
        <v>618</v>
      </c>
    </row>
    <row r="9" spans="1:11" x14ac:dyDescent="0.25">
      <c r="A9" s="16" t="s">
        <v>52</v>
      </c>
      <c r="B9" s="1">
        <v>45</v>
      </c>
      <c r="C9" s="1">
        <v>45</v>
      </c>
      <c r="D9" s="1">
        <v>39</v>
      </c>
      <c r="E9" s="1">
        <v>39</v>
      </c>
      <c r="F9" s="1">
        <v>34</v>
      </c>
      <c r="G9" s="1">
        <v>28</v>
      </c>
      <c r="H9" s="1">
        <v>25</v>
      </c>
      <c r="I9" s="1">
        <v>23</v>
      </c>
      <c r="J9" s="1">
        <v>28</v>
      </c>
      <c r="K9" s="1">
        <v>26</v>
      </c>
    </row>
    <row r="10" spans="1:11" x14ac:dyDescent="0.25">
      <c r="A10" s="16" t="s">
        <v>53</v>
      </c>
      <c r="B10" s="1">
        <v>98</v>
      </c>
      <c r="C10" s="1">
        <v>69</v>
      </c>
      <c r="D10" s="1">
        <v>56</v>
      </c>
      <c r="E10" s="1">
        <v>57</v>
      </c>
      <c r="F10" s="1">
        <v>57</v>
      </c>
      <c r="G10" s="1">
        <v>54</v>
      </c>
      <c r="H10" s="1">
        <v>53</v>
      </c>
      <c r="I10" s="1">
        <v>43</v>
      </c>
      <c r="J10" s="1">
        <v>48</v>
      </c>
      <c r="K10" s="1">
        <v>56</v>
      </c>
    </row>
    <row r="11" spans="1:11" x14ac:dyDescent="0.25">
      <c r="A11" s="10" t="s">
        <v>13</v>
      </c>
      <c r="B11" s="5">
        <v>673</v>
      </c>
      <c r="C11" s="5">
        <v>654</v>
      </c>
      <c r="D11" s="5">
        <v>649</v>
      </c>
      <c r="E11" s="5">
        <v>659</v>
      </c>
      <c r="F11" s="5">
        <v>678</v>
      </c>
      <c r="G11" s="5">
        <v>663</v>
      </c>
      <c r="H11" s="5">
        <v>675</v>
      </c>
      <c r="I11" s="5">
        <v>681</v>
      </c>
      <c r="J11" s="5">
        <v>680</v>
      </c>
      <c r="K11" s="5">
        <v>700</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51</v>
      </c>
      <c r="B16" s="2">
        <v>0.78751857355126298</v>
      </c>
      <c r="C16" s="2">
        <v>0.82568807339449501</v>
      </c>
      <c r="D16" s="2">
        <v>0.85362095531587101</v>
      </c>
      <c r="E16" s="2">
        <v>0.854324734446131</v>
      </c>
      <c r="F16" s="2">
        <v>0.86578171091445399</v>
      </c>
      <c r="G16" s="2">
        <v>0.87631975867269996</v>
      </c>
      <c r="H16" s="2">
        <v>0.88444444444444403</v>
      </c>
      <c r="I16" s="2">
        <v>0.90308370044052899</v>
      </c>
      <c r="J16" s="2">
        <v>0.88823529411764701</v>
      </c>
      <c r="K16" s="2">
        <v>0.88285714285714301</v>
      </c>
    </row>
    <row r="17" spans="1:12" x14ac:dyDescent="0.25">
      <c r="A17" s="8" t="s">
        <v>52</v>
      </c>
      <c r="B17" s="2">
        <v>6.6864784546805306E-2</v>
      </c>
      <c r="C17" s="2">
        <v>6.8807339449541302E-2</v>
      </c>
      <c r="D17" s="2">
        <v>6.0092449922958403E-2</v>
      </c>
      <c r="E17" s="2">
        <v>5.9180576631259502E-2</v>
      </c>
      <c r="F17" s="2">
        <v>5.0147492625368703E-2</v>
      </c>
      <c r="G17" s="2">
        <v>4.2232277526395197E-2</v>
      </c>
      <c r="H17" s="2">
        <v>3.7037037037037E-2</v>
      </c>
      <c r="I17" s="2">
        <v>3.37738619676946E-2</v>
      </c>
      <c r="J17" s="2">
        <v>4.11764705882353E-2</v>
      </c>
      <c r="K17" s="2">
        <v>3.7142857142857102E-2</v>
      </c>
    </row>
    <row r="18" spans="1:12" x14ac:dyDescent="0.25">
      <c r="A18" s="8" t="s">
        <v>53</v>
      </c>
      <c r="B18" s="2">
        <v>0.14561664190193199</v>
      </c>
      <c r="C18" s="2">
        <v>0.105504587155963</v>
      </c>
      <c r="D18" s="2">
        <v>8.6286594761170995E-2</v>
      </c>
      <c r="E18" s="2">
        <v>8.6494688922610002E-2</v>
      </c>
      <c r="F18" s="2">
        <v>8.4070796460176997E-2</v>
      </c>
      <c r="G18" s="2">
        <v>8.1447963800904993E-2</v>
      </c>
      <c r="H18" s="2">
        <v>7.8518518518518501E-2</v>
      </c>
      <c r="I18" s="2">
        <v>6.3142437591776804E-2</v>
      </c>
      <c r="J18" s="2">
        <v>7.0588235294117604E-2</v>
      </c>
      <c r="K18" s="2">
        <v>0.08</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51</v>
      </c>
      <c r="B23" s="2">
        <v>1.88679245283019E-2</v>
      </c>
      <c r="C23" s="2">
        <v>2.5925925925925901E-2</v>
      </c>
      <c r="D23" s="2">
        <v>1.6245487364620899E-2</v>
      </c>
      <c r="E23" s="2">
        <v>4.2628774422735299E-2</v>
      </c>
      <c r="F23" s="2">
        <v>-1.0221465076660999E-2</v>
      </c>
      <c r="G23" s="2">
        <v>2.7538726333907099E-2</v>
      </c>
      <c r="H23" s="2">
        <v>3.0150753768844199E-2</v>
      </c>
      <c r="I23" s="2">
        <v>-1.7886178861788601E-2</v>
      </c>
      <c r="J23" s="2">
        <v>2.3178807947019899E-2</v>
      </c>
      <c r="K23" s="3">
        <v>6.3683304647160099E-2</v>
      </c>
      <c r="L23" s="3">
        <v>0.16603773584905701</v>
      </c>
    </row>
    <row r="24" spans="1:12" x14ac:dyDescent="0.25">
      <c r="A24" s="8" t="s">
        <v>52</v>
      </c>
      <c r="B24" s="2">
        <v>0</v>
      </c>
      <c r="C24" s="2">
        <v>-0.133333333333333</v>
      </c>
      <c r="D24" s="2">
        <v>0</v>
      </c>
      <c r="E24" s="2">
        <v>-0.128205128205128</v>
      </c>
      <c r="F24" s="2">
        <v>-0.17647058823529399</v>
      </c>
      <c r="G24" s="2">
        <v>-0.107142857142857</v>
      </c>
      <c r="H24" s="2">
        <v>-0.08</v>
      </c>
      <c r="I24" s="2">
        <v>0.217391304347826</v>
      </c>
      <c r="J24" s="2">
        <v>-7.1428571428571397E-2</v>
      </c>
      <c r="K24" s="3">
        <v>-7.1428571428571397E-2</v>
      </c>
      <c r="L24" s="3">
        <v>-0.422222222222222</v>
      </c>
    </row>
    <row r="25" spans="1:12" x14ac:dyDescent="0.25">
      <c r="A25" s="8" t="s">
        <v>53</v>
      </c>
      <c r="B25" s="2">
        <v>-0.29591836734693899</v>
      </c>
      <c r="C25" s="2">
        <v>-0.188405797101449</v>
      </c>
      <c r="D25" s="2">
        <v>1.7857142857142901E-2</v>
      </c>
      <c r="E25" s="2">
        <v>0</v>
      </c>
      <c r="F25" s="2">
        <v>-5.2631578947368397E-2</v>
      </c>
      <c r="G25" s="2">
        <v>-1.85185185185185E-2</v>
      </c>
      <c r="H25" s="2">
        <v>-0.18867924528301899</v>
      </c>
      <c r="I25" s="2">
        <v>0.116279069767442</v>
      </c>
      <c r="J25" s="2">
        <v>0.16666666666666699</v>
      </c>
      <c r="K25" s="3">
        <v>3.7037037037037E-2</v>
      </c>
      <c r="L25" s="3">
        <v>-0.42857142857142899</v>
      </c>
    </row>
    <row r="26" spans="1:12" x14ac:dyDescent="0.25">
      <c r="A26" s="11" t="s">
        <v>13</v>
      </c>
      <c r="B26" s="3">
        <v>-2.82317979197623E-2</v>
      </c>
      <c r="C26" s="3">
        <v>-7.6452599388379203E-3</v>
      </c>
      <c r="D26" s="3">
        <v>1.5408320493066299E-2</v>
      </c>
      <c r="E26" s="3">
        <v>2.8831562974203299E-2</v>
      </c>
      <c r="F26" s="3">
        <v>-2.21238938053097E-2</v>
      </c>
      <c r="G26" s="3">
        <v>1.8099547511312201E-2</v>
      </c>
      <c r="H26" s="3">
        <v>8.8888888888888906E-3</v>
      </c>
      <c r="I26" s="3">
        <v>-1.46842878120411E-3</v>
      </c>
      <c r="J26" s="3">
        <v>2.9411764705882401E-2</v>
      </c>
      <c r="K26" s="3">
        <v>5.5806938159879298E-2</v>
      </c>
      <c r="L26" s="3">
        <v>4.0118870728083199E-2</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190</v>
      </c>
    </row>
    <row r="2" spans="1:11" ht="15" x14ac:dyDescent="0.25">
      <c r="A2" s="12" t="s">
        <v>186</v>
      </c>
    </row>
    <row r="3" spans="1:11" ht="15" x14ac:dyDescent="0.25">
      <c r="A3" s="12" t="s">
        <v>42</v>
      </c>
    </row>
    <row r="4" spans="1:11" ht="15" x14ac:dyDescent="0.25">
      <c r="A4" s="12" t="s">
        <v>27</v>
      </c>
    </row>
    <row r="5" spans="1:11" x14ac:dyDescent="0.25">
      <c r="A5" s="17" t="str">
        <f>HYPERLINK("#'Table of contents'!A72",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56</v>
      </c>
      <c r="B8" s="1">
        <v>93</v>
      </c>
      <c r="C8" s="1">
        <v>104</v>
      </c>
      <c r="D8" s="1">
        <v>117</v>
      </c>
      <c r="E8" s="1">
        <v>116</v>
      </c>
      <c r="F8" s="1">
        <v>119</v>
      </c>
      <c r="G8" s="1">
        <v>104</v>
      </c>
      <c r="H8" s="1">
        <v>101</v>
      </c>
      <c r="I8" s="1">
        <v>105</v>
      </c>
      <c r="J8" s="1">
        <v>100</v>
      </c>
      <c r="K8" s="1">
        <v>105</v>
      </c>
    </row>
    <row r="9" spans="1:11" x14ac:dyDescent="0.25">
      <c r="A9" s="16" t="s">
        <v>57</v>
      </c>
      <c r="B9" s="1">
        <v>271</v>
      </c>
      <c r="C9" s="1">
        <v>248</v>
      </c>
      <c r="D9" s="1">
        <v>228</v>
      </c>
      <c r="E9" s="1">
        <v>224</v>
      </c>
      <c r="F9" s="1">
        <v>232</v>
      </c>
      <c r="G9" s="1">
        <v>227</v>
      </c>
      <c r="H9" s="1">
        <v>234</v>
      </c>
      <c r="I9" s="1">
        <v>246</v>
      </c>
      <c r="J9" s="1">
        <v>249</v>
      </c>
      <c r="K9" s="1">
        <v>253</v>
      </c>
    </row>
    <row r="10" spans="1:11" x14ac:dyDescent="0.25">
      <c r="A10" s="16" t="s">
        <v>58</v>
      </c>
      <c r="B10" s="1">
        <v>23</v>
      </c>
      <c r="C10" s="1">
        <v>21</v>
      </c>
      <c r="D10" s="1">
        <v>17</v>
      </c>
      <c r="E10" s="1">
        <v>12</v>
      </c>
      <c r="F10" s="1">
        <v>14</v>
      </c>
      <c r="G10" s="1">
        <v>13</v>
      </c>
      <c r="H10" s="1">
        <v>17</v>
      </c>
      <c r="I10" s="1">
        <v>15</v>
      </c>
      <c r="J10" s="1">
        <v>9</v>
      </c>
      <c r="K10" s="1">
        <v>14</v>
      </c>
    </row>
    <row r="11" spans="1:11" x14ac:dyDescent="0.25">
      <c r="A11" s="16" t="s">
        <v>59</v>
      </c>
      <c r="B11" s="1">
        <v>101</v>
      </c>
      <c r="C11" s="1">
        <v>92</v>
      </c>
      <c r="D11" s="1">
        <v>94</v>
      </c>
      <c r="E11" s="1">
        <v>96</v>
      </c>
      <c r="F11" s="1">
        <v>102</v>
      </c>
      <c r="G11" s="1">
        <v>90</v>
      </c>
      <c r="H11" s="1">
        <v>80</v>
      </c>
      <c r="I11" s="1">
        <v>76</v>
      </c>
      <c r="J11" s="1">
        <v>83</v>
      </c>
      <c r="K11" s="1">
        <v>80</v>
      </c>
    </row>
    <row r="12" spans="1:11" x14ac:dyDescent="0.25">
      <c r="A12" s="16" t="s">
        <v>60</v>
      </c>
      <c r="B12" s="1">
        <v>166</v>
      </c>
      <c r="C12" s="1">
        <v>174</v>
      </c>
      <c r="D12" s="1">
        <v>179</v>
      </c>
      <c r="E12" s="1">
        <v>197</v>
      </c>
      <c r="F12" s="1">
        <v>195</v>
      </c>
      <c r="G12" s="1">
        <v>210</v>
      </c>
      <c r="H12" s="1">
        <v>225</v>
      </c>
      <c r="I12" s="1">
        <v>225</v>
      </c>
      <c r="J12" s="1">
        <v>222</v>
      </c>
      <c r="K12" s="1">
        <v>229</v>
      </c>
    </row>
    <row r="13" spans="1:11" x14ac:dyDescent="0.25">
      <c r="A13" s="16" t="s">
        <v>61</v>
      </c>
      <c r="B13" s="1">
        <v>19</v>
      </c>
      <c r="C13" s="1">
        <v>15</v>
      </c>
      <c r="D13" s="1">
        <v>14</v>
      </c>
      <c r="E13" s="1">
        <v>14</v>
      </c>
      <c r="F13" s="1">
        <v>16</v>
      </c>
      <c r="G13" s="1">
        <v>19</v>
      </c>
      <c r="H13" s="1">
        <v>18</v>
      </c>
      <c r="I13" s="1">
        <v>14</v>
      </c>
      <c r="J13" s="1">
        <v>17</v>
      </c>
      <c r="K13" s="1">
        <v>19</v>
      </c>
    </row>
    <row r="14" spans="1:11" x14ac:dyDescent="0.25">
      <c r="A14" s="10" t="s">
        <v>13</v>
      </c>
      <c r="B14" s="5">
        <v>673</v>
      </c>
      <c r="C14" s="5">
        <v>654</v>
      </c>
      <c r="D14" s="5">
        <v>649</v>
      </c>
      <c r="E14" s="5">
        <v>659</v>
      </c>
      <c r="F14" s="5">
        <v>678</v>
      </c>
      <c r="G14" s="5">
        <v>663</v>
      </c>
      <c r="H14" s="5">
        <v>675</v>
      </c>
      <c r="I14" s="5">
        <v>681</v>
      </c>
      <c r="J14" s="5">
        <v>680</v>
      </c>
      <c r="K14" s="5">
        <v>700</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56</v>
      </c>
      <c r="B19" s="2">
        <v>0.24031007751937999</v>
      </c>
      <c r="C19" s="2">
        <v>0.278820375335121</v>
      </c>
      <c r="D19" s="2">
        <v>0.32320441988950299</v>
      </c>
      <c r="E19" s="2">
        <v>0.32954545454545497</v>
      </c>
      <c r="F19" s="2">
        <v>0.32602739726027402</v>
      </c>
      <c r="G19" s="2">
        <v>0.30232558139534899</v>
      </c>
      <c r="H19" s="2">
        <v>0.28693181818181801</v>
      </c>
      <c r="I19" s="2">
        <v>0.286885245901639</v>
      </c>
      <c r="J19" s="2">
        <v>0.27932960893854702</v>
      </c>
      <c r="K19" s="2">
        <v>0.282258064516129</v>
      </c>
    </row>
    <row r="20" spans="1:12" x14ac:dyDescent="0.25">
      <c r="A20" s="8" t="s">
        <v>57</v>
      </c>
      <c r="B20" s="2">
        <v>0.70025839793281697</v>
      </c>
      <c r="C20" s="2">
        <v>0.66487935656836505</v>
      </c>
      <c r="D20" s="2">
        <v>0.62983425414364602</v>
      </c>
      <c r="E20" s="2">
        <v>0.63636363636363602</v>
      </c>
      <c r="F20" s="2">
        <v>0.63561643835616399</v>
      </c>
      <c r="G20" s="2">
        <v>0.65988372093023295</v>
      </c>
      <c r="H20" s="2">
        <v>0.66477272727272696</v>
      </c>
      <c r="I20" s="2">
        <v>0.67213114754098402</v>
      </c>
      <c r="J20" s="2">
        <v>0.69553072625698298</v>
      </c>
      <c r="K20" s="2">
        <v>0.68010752688172005</v>
      </c>
    </row>
    <row r="21" spans="1:12" x14ac:dyDescent="0.25">
      <c r="A21" s="8" t="s">
        <v>58</v>
      </c>
      <c r="B21" s="2">
        <v>5.9431524547803601E-2</v>
      </c>
      <c r="C21" s="2">
        <v>5.63002680965147E-2</v>
      </c>
      <c r="D21" s="2">
        <v>4.6961325966850799E-2</v>
      </c>
      <c r="E21" s="2">
        <v>3.4090909090909102E-2</v>
      </c>
      <c r="F21" s="2">
        <v>3.8356164383561597E-2</v>
      </c>
      <c r="G21" s="2">
        <v>3.7790697674418602E-2</v>
      </c>
      <c r="H21" s="2">
        <v>4.8295454545454503E-2</v>
      </c>
      <c r="I21" s="2">
        <v>4.0983606557376998E-2</v>
      </c>
      <c r="J21" s="2">
        <v>2.5139664804469299E-2</v>
      </c>
      <c r="K21" s="2">
        <v>3.7634408602150497E-2</v>
      </c>
    </row>
    <row r="22" spans="1:12" x14ac:dyDescent="0.25">
      <c r="A22" s="8" t="s">
        <v>59</v>
      </c>
      <c r="B22" s="2">
        <v>0.35314685314685301</v>
      </c>
      <c r="C22" s="2">
        <v>0.327402135231317</v>
      </c>
      <c r="D22" s="2">
        <v>0.32752613240418099</v>
      </c>
      <c r="E22" s="2">
        <v>0.312703583061889</v>
      </c>
      <c r="F22" s="2">
        <v>0.32587859424920101</v>
      </c>
      <c r="G22" s="2">
        <v>0.28213166144200602</v>
      </c>
      <c r="H22" s="2">
        <v>0.24767801857585101</v>
      </c>
      <c r="I22" s="2">
        <v>0.241269841269841</v>
      </c>
      <c r="J22" s="2">
        <v>0.25776397515527899</v>
      </c>
      <c r="K22" s="2">
        <v>0.24390243902438999</v>
      </c>
    </row>
    <row r="23" spans="1:12" x14ac:dyDescent="0.25">
      <c r="A23" s="8" t="s">
        <v>60</v>
      </c>
      <c r="B23" s="2">
        <v>0.58041958041957997</v>
      </c>
      <c r="C23" s="2">
        <v>0.61921708185053403</v>
      </c>
      <c r="D23" s="2">
        <v>0.62369337979094097</v>
      </c>
      <c r="E23" s="2">
        <v>0.64169381107491896</v>
      </c>
      <c r="F23" s="2">
        <v>0.62300319488817901</v>
      </c>
      <c r="G23" s="2">
        <v>0.65830721003134796</v>
      </c>
      <c r="H23" s="2">
        <v>0.69659442724458198</v>
      </c>
      <c r="I23" s="2">
        <v>0.71428571428571397</v>
      </c>
      <c r="J23" s="2">
        <v>0.68944099378881996</v>
      </c>
      <c r="K23" s="2">
        <v>0.69817073170731703</v>
      </c>
    </row>
    <row r="24" spans="1:12" x14ac:dyDescent="0.25">
      <c r="A24" s="8" t="s">
        <v>61</v>
      </c>
      <c r="B24" s="2">
        <v>6.6433566433566404E-2</v>
      </c>
      <c r="C24" s="2">
        <v>5.3380782918149502E-2</v>
      </c>
      <c r="D24" s="2">
        <v>4.8780487804878099E-2</v>
      </c>
      <c r="E24" s="2">
        <v>4.5602605863192203E-2</v>
      </c>
      <c r="F24" s="2">
        <v>5.1118210862619799E-2</v>
      </c>
      <c r="G24" s="2">
        <v>5.9561128526645801E-2</v>
      </c>
      <c r="H24" s="2">
        <v>5.5727554179566603E-2</v>
      </c>
      <c r="I24" s="2">
        <v>4.4444444444444398E-2</v>
      </c>
      <c r="J24" s="2">
        <v>5.2795031055900603E-2</v>
      </c>
      <c r="K24" s="2">
        <v>5.79268292682927E-2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56</v>
      </c>
      <c r="B29" s="2">
        <v>0.118279569892473</v>
      </c>
      <c r="C29" s="2">
        <v>0.125</v>
      </c>
      <c r="D29" s="2">
        <v>-8.5470085470085496E-3</v>
      </c>
      <c r="E29" s="2">
        <v>2.5862068965517199E-2</v>
      </c>
      <c r="F29" s="2">
        <v>-0.126050420168067</v>
      </c>
      <c r="G29" s="2">
        <v>-2.8846153846153799E-2</v>
      </c>
      <c r="H29" s="2">
        <v>3.9603960396039598E-2</v>
      </c>
      <c r="I29" s="2">
        <v>-4.7619047619047603E-2</v>
      </c>
      <c r="J29" s="2">
        <v>0.05</v>
      </c>
      <c r="K29" s="3">
        <v>9.6153846153846194E-3</v>
      </c>
      <c r="L29" s="3">
        <v>0.12903225806451599</v>
      </c>
    </row>
    <row r="30" spans="1:12" x14ac:dyDescent="0.25">
      <c r="A30" s="8" t="s">
        <v>57</v>
      </c>
      <c r="B30" s="2">
        <v>-8.4870848708487101E-2</v>
      </c>
      <c r="C30" s="2">
        <v>-8.0645161290322606E-2</v>
      </c>
      <c r="D30" s="2">
        <v>-1.7543859649122799E-2</v>
      </c>
      <c r="E30" s="2">
        <v>3.5714285714285698E-2</v>
      </c>
      <c r="F30" s="2">
        <v>-2.1551724137931001E-2</v>
      </c>
      <c r="G30" s="2">
        <v>3.0837004405286299E-2</v>
      </c>
      <c r="H30" s="2">
        <v>5.1282051282051301E-2</v>
      </c>
      <c r="I30" s="2">
        <v>1.21951219512195E-2</v>
      </c>
      <c r="J30" s="2">
        <v>1.60642570281124E-2</v>
      </c>
      <c r="K30" s="3">
        <v>0.114537444933921</v>
      </c>
      <c r="L30" s="3">
        <v>-6.6420664206642097E-2</v>
      </c>
    </row>
    <row r="31" spans="1:12" x14ac:dyDescent="0.25">
      <c r="A31" s="8" t="s">
        <v>58</v>
      </c>
      <c r="B31" s="2">
        <v>-8.6956521739130405E-2</v>
      </c>
      <c r="C31" s="2">
        <v>-0.19047619047618999</v>
      </c>
      <c r="D31" s="2">
        <v>-0.29411764705882398</v>
      </c>
      <c r="E31" s="2">
        <v>0.16666666666666699</v>
      </c>
      <c r="F31" s="2">
        <v>-7.1428571428571397E-2</v>
      </c>
      <c r="G31" s="2">
        <v>0.30769230769230799</v>
      </c>
      <c r="H31" s="2">
        <v>-0.11764705882352899</v>
      </c>
      <c r="I31" s="2">
        <v>-0.4</v>
      </c>
      <c r="J31" s="2">
        <v>0.55555555555555602</v>
      </c>
      <c r="K31" s="3">
        <v>7.69230769230769E-2</v>
      </c>
      <c r="L31" s="3">
        <v>-0.39130434782608697</v>
      </c>
    </row>
    <row r="32" spans="1:12" x14ac:dyDescent="0.25">
      <c r="A32" s="8" t="s">
        <v>59</v>
      </c>
      <c r="B32" s="2">
        <v>-8.9108910891089105E-2</v>
      </c>
      <c r="C32" s="2">
        <v>2.1739130434782601E-2</v>
      </c>
      <c r="D32" s="2">
        <v>2.1276595744680899E-2</v>
      </c>
      <c r="E32" s="2">
        <v>6.25E-2</v>
      </c>
      <c r="F32" s="2">
        <v>-0.11764705882352899</v>
      </c>
      <c r="G32" s="2">
        <v>-0.11111111111111099</v>
      </c>
      <c r="H32" s="2">
        <v>-0.05</v>
      </c>
      <c r="I32" s="2">
        <v>9.2105263157894704E-2</v>
      </c>
      <c r="J32" s="2">
        <v>-3.6144578313252997E-2</v>
      </c>
      <c r="K32" s="3">
        <v>-0.11111111111111099</v>
      </c>
      <c r="L32" s="3">
        <v>-0.20792079207920799</v>
      </c>
    </row>
    <row r="33" spans="1:12" x14ac:dyDescent="0.25">
      <c r="A33" s="8" t="s">
        <v>60</v>
      </c>
      <c r="B33" s="2">
        <v>4.81927710843374E-2</v>
      </c>
      <c r="C33" s="2">
        <v>2.8735632183908E-2</v>
      </c>
      <c r="D33" s="2">
        <v>0.100558659217877</v>
      </c>
      <c r="E33" s="2">
        <v>-1.01522842639594E-2</v>
      </c>
      <c r="F33" s="2">
        <v>7.69230769230769E-2</v>
      </c>
      <c r="G33" s="2">
        <v>7.1428571428571397E-2</v>
      </c>
      <c r="H33" s="2">
        <v>0</v>
      </c>
      <c r="I33" s="2">
        <v>-1.3333333333333299E-2</v>
      </c>
      <c r="J33" s="2">
        <v>3.1531531531531501E-2</v>
      </c>
      <c r="K33" s="3">
        <v>9.0476190476190502E-2</v>
      </c>
      <c r="L33" s="3">
        <v>0.37951807228915702</v>
      </c>
    </row>
    <row r="34" spans="1:12" x14ac:dyDescent="0.25">
      <c r="A34" s="8" t="s">
        <v>61</v>
      </c>
      <c r="B34" s="2">
        <v>-0.21052631578947401</v>
      </c>
      <c r="C34" s="2">
        <v>-6.6666666666666693E-2</v>
      </c>
      <c r="D34" s="2">
        <v>0</v>
      </c>
      <c r="E34" s="2">
        <v>0.14285714285714299</v>
      </c>
      <c r="F34" s="2">
        <v>0.1875</v>
      </c>
      <c r="G34" s="2">
        <v>-5.2631578947368397E-2</v>
      </c>
      <c r="H34" s="2">
        <v>-0.22222222222222199</v>
      </c>
      <c r="I34" s="2">
        <v>0.214285714285714</v>
      </c>
      <c r="J34" s="2">
        <v>0.11764705882352899</v>
      </c>
      <c r="K34" s="3">
        <v>0</v>
      </c>
      <c r="L34" s="3">
        <v>0</v>
      </c>
    </row>
    <row r="35" spans="1:12" x14ac:dyDescent="0.25">
      <c r="A35" s="11" t="s">
        <v>13</v>
      </c>
      <c r="B35" s="3">
        <v>-2.82317979197623E-2</v>
      </c>
      <c r="C35" s="3">
        <v>-7.6452599388379203E-3</v>
      </c>
      <c r="D35" s="3">
        <v>1.5408320493066299E-2</v>
      </c>
      <c r="E35" s="3">
        <v>2.8831562974203299E-2</v>
      </c>
      <c r="F35" s="3">
        <v>-2.21238938053097E-2</v>
      </c>
      <c r="G35" s="3">
        <v>1.8099547511312201E-2</v>
      </c>
      <c r="H35" s="3">
        <v>8.8888888888888906E-3</v>
      </c>
      <c r="I35" s="3">
        <v>-1.46842878120411E-3</v>
      </c>
      <c r="J35" s="3">
        <v>2.9411764705882401E-2</v>
      </c>
      <c r="K35" s="3">
        <v>5.5806938159879298E-2</v>
      </c>
      <c r="L35" s="3">
        <v>4.0118870728083199E-2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63</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191</v>
      </c>
    </row>
    <row r="2" spans="1:11" ht="15" x14ac:dyDescent="0.25">
      <c r="A2" s="12" t="s">
        <v>186</v>
      </c>
    </row>
    <row r="3" spans="1:11" ht="15" x14ac:dyDescent="0.25">
      <c r="A3" s="12" t="s">
        <v>42</v>
      </c>
    </row>
    <row r="4" spans="1:11" ht="15" x14ac:dyDescent="0.25">
      <c r="A4" s="12" t="s">
        <v>55</v>
      </c>
    </row>
    <row r="5" spans="1:11" x14ac:dyDescent="0.25">
      <c r="A5" s="17" t="str">
        <f>HYPERLINK("#'Table of contents'!A73",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64</v>
      </c>
      <c r="B8" s="1">
        <v>302</v>
      </c>
      <c r="C8" s="1">
        <v>313</v>
      </c>
      <c r="D8" s="1">
        <v>313</v>
      </c>
      <c r="E8" s="1">
        <v>307</v>
      </c>
      <c r="F8" s="1">
        <v>320</v>
      </c>
      <c r="G8" s="1">
        <v>309</v>
      </c>
      <c r="H8" s="1">
        <v>315</v>
      </c>
      <c r="I8" s="1">
        <v>335</v>
      </c>
      <c r="J8" s="1">
        <v>323</v>
      </c>
      <c r="K8" s="1">
        <v>335</v>
      </c>
    </row>
    <row r="9" spans="1:11" x14ac:dyDescent="0.25">
      <c r="A9" s="16" t="s">
        <v>65</v>
      </c>
      <c r="B9" s="1">
        <v>25</v>
      </c>
      <c r="C9" s="1">
        <v>26</v>
      </c>
      <c r="D9" s="1">
        <v>22</v>
      </c>
      <c r="E9" s="1">
        <v>21</v>
      </c>
      <c r="F9" s="1">
        <v>19</v>
      </c>
      <c r="G9" s="1">
        <v>11</v>
      </c>
      <c r="H9" s="1">
        <v>11</v>
      </c>
      <c r="I9" s="1">
        <v>10</v>
      </c>
      <c r="J9" s="1">
        <v>12</v>
      </c>
      <c r="K9" s="1">
        <v>10</v>
      </c>
    </row>
    <row r="10" spans="1:11" x14ac:dyDescent="0.25">
      <c r="A10" s="16" t="s">
        <v>66</v>
      </c>
      <c r="B10" s="1">
        <v>60</v>
      </c>
      <c r="C10" s="1">
        <v>34</v>
      </c>
      <c r="D10" s="1">
        <v>27</v>
      </c>
      <c r="E10" s="1">
        <v>24</v>
      </c>
      <c r="F10" s="1">
        <v>26</v>
      </c>
      <c r="G10" s="1">
        <v>24</v>
      </c>
      <c r="H10" s="1">
        <v>26</v>
      </c>
      <c r="I10" s="1">
        <v>21</v>
      </c>
      <c r="J10" s="1">
        <v>23</v>
      </c>
      <c r="K10" s="1">
        <v>27</v>
      </c>
    </row>
    <row r="11" spans="1:11" x14ac:dyDescent="0.25">
      <c r="A11" s="16" t="s">
        <v>67</v>
      </c>
      <c r="B11" s="1">
        <v>228</v>
      </c>
      <c r="C11" s="1">
        <v>227</v>
      </c>
      <c r="D11" s="1">
        <v>241</v>
      </c>
      <c r="E11" s="1">
        <v>256</v>
      </c>
      <c r="F11" s="1">
        <v>267</v>
      </c>
      <c r="G11" s="1">
        <v>272</v>
      </c>
      <c r="H11" s="1">
        <v>282</v>
      </c>
      <c r="I11" s="1">
        <v>280</v>
      </c>
      <c r="J11" s="1">
        <v>281</v>
      </c>
      <c r="K11" s="1">
        <v>283</v>
      </c>
    </row>
    <row r="12" spans="1:11" x14ac:dyDescent="0.25">
      <c r="A12" s="16" t="s">
        <v>68</v>
      </c>
      <c r="B12" s="1">
        <v>20</v>
      </c>
      <c r="C12" s="1">
        <v>19</v>
      </c>
      <c r="D12" s="1">
        <v>17</v>
      </c>
      <c r="E12" s="1">
        <v>18</v>
      </c>
      <c r="F12" s="1">
        <v>15</v>
      </c>
      <c r="G12" s="1">
        <v>17</v>
      </c>
      <c r="H12" s="1">
        <v>14</v>
      </c>
      <c r="I12" s="1">
        <v>13</v>
      </c>
      <c r="J12" s="1">
        <v>16</v>
      </c>
      <c r="K12" s="1">
        <v>16</v>
      </c>
    </row>
    <row r="13" spans="1:11" x14ac:dyDescent="0.25">
      <c r="A13" s="16" t="s">
        <v>69</v>
      </c>
      <c r="B13" s="1">
        <v>38</v>
      </c>
      <c r="C13" s="1">
        <v>35</v>
      </c>
      <c r="D13" s="1">
        <v>29</v>
      </c>
      <c r="E13" s="1">
        <v>33</v>
      </c>
      <c r="F13" s="1">
        <v>31</v>
      </c>
      <c r="G13" s="1">
        <v>30</v>
      </c>
      <c r="H13" s="1">
        <v>27</v>
      </c>
      <c r="I13" s="1">
        <v>22</v>
      </c>
      <c r="J13" s="1">
        <v>25</v>
      </c>
      <c r="K13" s="1">
        <v>29</v>
      </c>
    </row>
    <row r="14" spans="1:11" x14ac:dyDescent="0.25">
      <c r="A14" s="10" t="s">
        <v>13</v>
      </c>
      <c r="B14" s="5">
        <v>673</v>
      </c>
      <c r="C14" s="5">
        <v>654</v>
      </c>
      <c r="D14" s="5">
        <v>649</v>
      </c>
      <c r="E14" s="5">
        <v>659</v>
      </c>
      <c r="F14" s="5">
        <v>678</v>
      </c>
      <c r="G14" s="5">
        <v>663</v>
      </c>
      <c r="H14" s="5">
        <v>675</v>
      </c>
      <c r="I14" s="5">
        <v>681</v>
      </c>
      <c r="J14" s="5">
        <v>680</v>
      </c>
      <c r="K14" s="5">
        <v>700</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64</v>
      </c>
      <c r="B19" s="2">
        <v>0.78036175710594302</v>
      </c>
      <c r="C19" s="2">
        <v>0.83914209115281502</v>
      </c>
      <c r="D19" s="2">
        <v>0.86464088397790095</v>
      </c>
      <c r="E19" s="2">
        <v>0.87215909090909105</v>
      </c>
      <c r="F19" s="2">
        <v>0.87671232876712302</v>
      </c>
      <c r="G19" s="2">
        <v>0.89825581395348797</v>
      </c>
      <c r="H19" s="2">
        <v>0.89488636363636398</v>
      </c>
      <c r="I19" s="2">
        <v>0.915300546448087</v>
      </c>
      <c r="J19" s="2">
        <v>0.90223463687150796</v>
      </c>
      <c r="K19" s="2">
        <v>0.90053763440860202</v>
      </c>
    </row>
    <row r="20" spans="1:12" x14ac:dyDescent="0.25">
      <c r="A20" s="8" t="s">
        <v>65</v>
      </c>
      <c r="B20" s="2">
        <v>6.4599483204134403E-2</v>
      </c>
      <c r="C20" s="2">
        <v>6.9705093833780193E-2</v>
      </c>
      <c r="D20" s="2">
        <v>6.0773480662983402E-2</v>
      </c>
      <c r="E20" s="2">
        <v>5.9659090909090898E-2</v>
      </c>
      <c r="F20" s="2">
        <v>5.2054794520547898E-2</v>
      </c>
      <c r="G20" s="2">
        <v>3.1976744186046499E-2</v>
      </c>
      <c r="H20" s="2">
        <v>3.125E-2</v>
      </c>
      <c r="I20" s="2">
        <v>2.7322404371584699E-2</v>
      </c>
      <c r="J20" s="2">
        <v>3.3519553072625698E-2</v>
      </c>
      <c r="K20" s="2">
        <v>2.68817204301075E-2</v>
      </c>
    </row>
    <row r="21" spans="1:12" x14ac:dyDescent="0.25">
      <c r="A21" s="8" t="s">
        <v>66</v>
      </c>
      <c r="B21" s="2">
        <v>0.15503875968992201</v>
      </c>
      <c r="C21" s="2">
        <v>9.1152815013404803E-2</v>
      </c>
      <c r="D21" s="2">
        <v>7.4585635359115998E-2</v>
      </c>
      <c r="E21" s="2">
        <v>6.8181818181818205E-2</v>
      </c>
      <c r="F21" s="2">
        <v>7.1232876712328794E-2</v>
      </c>
      <c r="G21" s="2">
        <v>6.9767441860465101E-2</v>
      </c>
      <c r="H21" s="2">
        <v>7.3863636363636395E-2</v>
      </c>
      <c r="I21" s="2">
        <v>5.7377049180327898E-2</v>
      </c>
      <c r="J21" s="2">
        <v>6.4245810055865896E-2</v>
      </c>
      <c r="K21" s="2">
        <v>7.25806451612903E-2</v>
      </c>
    </row>
    <row r="22" spans="1:12" x14ac:dyDescent="0.25">
      <c r="A22" s="8" t="s">
        <v>67</v>
      </c>
      <c r="B22" s="2">
        <v>0.79720279720279696</v>
      </c>
      <c r="C22" s="2">
        <v>0.80782918149466199</v>
      </c>
      <c r="D22" s="2">
        <v>0.83972125435540101</v>
      </c>
      <c r="E22" s="2">
        <v>0.83387622149837104</v>
      </c>
      <c r="F22" s="2">
        <v>0.85303514376996803</v>
      </c>
      <c r="G22" s="2">
        <v>0.85266457680250796</v>
      </c>
      <c r="H22" s="2">
        <v>0.87306501547987603</v>
      </c>
      <c r="I22" s="2">
        <v>0.88888888888888895</v>
      </c>
      <c r="J22" s="2">
        <v>0.87267080745341596</v>
      </c>
      <c r="K22" s="2">
        <v>0.86280487804878003</v>
      </c>
    </row>
    <row r="23" spans="1:12" x14ac:dyDescent="0.25">
      <c r="A23" s="8" t="s">
        <v>68</v>
      </c>
      <c r="B23" s="2">
        <v>6.9930069930069894E-2</v>
      </c>
      <c r="C23" s="2">
        <v>6.76156583629893E-2</v>
      </c>
      <c r="D23" s="2">
        <v>5.9233449477351902E-2</v>
      </c>
      <c r="E23" s="2">
        <v>5.8631921824104198E-2</v>
      </c>
      <c r="F23" s="2">
        <v>4.7923322683706103E-2</v>
      </c>
      <c r="G23" s="2">
        <v>5.3291536050156699E-2</v>
      </c>
      <c r="H23" s="2">
        <v>4.3343653250774002E-2</v>
      </c>
      <c r="I23" s="2">
        <v>4.1269841269841297E-2</v>
      </c>
      <c r="J23" s="2">
        <v>4.9689440993788803E-2</v>
      </c>
      <c r="K23" s="2">
        <v>4.8780487804878099E-2</v>
      </c>
    </row>
    <row r="24" spans="1:12" x14ac:dyDescent="0.25">
      <c r="A24" s="8" t="s">
        <v>69</v>
      </c>
      <c r="B24" s="2">
        <v>0.132867132867133</v>
      </c>
      <c r="C24" s="2">
        <v>0.12455516014234901</v>
      </c>
      <c r="D24" s="2">
        <v>0.101045296167247</v>
      </c>
      <c r="E24" s="2">
        <v>0.10749185667752401</v>
      </c>
      <c r="F24" s="2">
        <v>9.9041533546325902E-2</v>
      </c>
      <c r="G24" s="2">
        <v>9.40438871473354E-2</v>
      </c>
      <c r="H24" s="2">
        <v>8.3591331269349797E-2</v>
      </c>
      <c r="I24" s="2">
        <v>6.9841269841269801E-2</v>
      </c>
      <c r="J24" s="2">
        <v>7.7639751552794997E-2</v>
      </c>
      <c r="K24" s="2">
        <v>8.84146341463415E-2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64</v>
      </c>
      <c r="B29" s="2">
        <v>3.6423841059602599E-2</v>
      </c>
      <c r="C29" s="2">
        <v>0</v>
      </c>
      <c r="D29" s="2">
        <v>-1.91693290734824E-2</v>
      </c>
      <c r="E29" s="2">
        <v>4.2345276872964202E-2</v>
      </c>
      <c r="F29" s="2">
        <v>-3.4375000000000003E-2</v>
      </c>
      <c r="G29" s="2">
        <v>1.94174757281553E-2</v>
      </c>
      <c r="H29" s="2">
        <v>6.3492063492063502E-2</v>
      </c>
      <c r="I29" s="2">
        <v>-3.5820895522388103E-2</v>
      </c>
      <c r="J29" s="2">
        <v>3.7151702786377701E-2</v>
      </c>
      <c r="K29" s="3">
        <v>8.41423948220065E-2</v>
      </c>
      <c r="L29" s="3">
        <v>0.10927152317880801</v>
      </c>
    </row>
    <row r="30" spans="1:12" x14ac:dyDescent="0.25">
      <c r="A30" s="8" t="s">
        <v>65</v>
      </c>
      <c r="B30" s="2">
        <v>0.04</v>
      </c>
      <c r="C30" s="2">
        <v>-0.15384615384615399</v>
      </c>
      <c r="D30" s="2">
        <v>-4.5454545454545497E-2</v>
      </c>
      <c r="E30" s="2">
        <v>-9.5238095238095205E-2</v>
      </c>
      <c r="F30" s="2">
        <v>-0.42105263157894701</v>
      </c>
      <c r="G30" s="2">
        <v>0</v>
      </c>
      <c r="H30" s="2">
        <v>-9.0909090909090898E-2</v>
      </c>
      <c r="I30" s="2">
        <v>0.2</v>
      </c>
      <c r="J30" s="2">
        <v>-0.16666666666666699</v>
      </c>
      <c r="K30" s="3">
        <v>-9.0909090909090898E-2</v>
      </c>
      <c r="L30" s="3">
        <v>-0.6</v>
      </c>
    </row>
    <row r="31" spans="1:12" x14ac:dyDescent="0.25">
      <c r="A31" s="8" t="s">
        <v>66</v>
      </c>
      <c r="B31" s="2">
        <v>-0.43333333333333302</v>
      </c>
      <c r="C31" s="2">
        <v>-0.20588235294117599</v>
      </c>
      <c r="D31" s="2">
        <v>-0.11111111111111099</v>
      </c>
      <c r="E31" s="2">
        <v>8.3333333333333301E-2</v>
      </c>
      <c r="F31" s="2">
        <v>-7.69230769230769E-2</v>
      </c>
      <c r="G31" s="2">
        <v>8.3333333333333301E-2</v>
      </c>
      <c r="H31" s="2">
        <v>-0.19230769230769201</v>
      </c>
      <c r="I31" s="2">
        <v>9.5238095238095205E-2</v>
      </c>
      <c r="J31" s="2">
        <v>0.173913043478261</v>
      </c>
      <c r="K31" s="3">
        <v>0.125</v>
      </c>
      <c r="L31" s="3">
        <v>-0.55000000000000004</v>
      </c>
    </row>
    <row r="32" spans="1:12" x14ac:dyDescent="0.25">
      <c r="A32" s="8" t="s">
        <v>67</v>
      </c>
      <c r="B32" s="2">
        <v>-4.3859649122806998E-3</v>
      </c>
      <c r="C32" s="2">
        <v>6.1674008810572702E-2</v>
      </c>
      <c r="D32" s="2">
        <v>6.2240663900414897E-2</v>
      </c>
      <c r="E32" s="2">
        <v>4.296875E-2</v>
      </c>
      <c r="F32" s="2">
        <v>1.8726591760299598E-2</v>
      </c>
      <c r="G32" s="2">
        <v>3.6764705882352901E-2</v>
      </c>
      <c r="H32" s="2">
        <v>-7.09219858156028E-3</v>
      </c>
      <c r="I32" s="2">
        <v>3.57142857142857E-3</v>
      </c>
      <c r="J32" s="2">
        <v>7.1174377224199302E-3</v>
      </c>
      <c r="K32" s="3">
        <v>4.0441176470588203E-2</v>
      </c>
      <c r="L32" s="3">
        <v>0.24122807017543901</v>
      </c>
    </row>
    <row r="33" spans="1:12" x14ac:dyDescent="0.25">
      <c r="A33" s="8" t="s">
        <v>68</v>
      </c>
      <c r="B33" s="2">
        <v>-0.05</v>
      </c>
      <c r="C33" s="2">
        <v>-0.105263157894737</v>
      </c>
      <c r="D33" s="2">
        <v>5.8823529411764698E-2</v>
      </c>
      <c r="E33" s="2">
        <v>-0.16666666666666699</v>
      </c>
      <c r="F33" s="2">
        <v>0.133333333333333</v>
      </c>
      <c r="G33" s="2">
        <v>-0.17647058823529399</v>
      </c>
      <c r="H33" s="2">
        <v>-7.1428571428571397E-2</v>
      </c>
      <c r="I33" s="2">
        <v>0.230769230769231</v>
      </c>
      <c r="J33" s="2">
        <v>0</v>
      </c>
      <c r="K33" s="3">
        <v>-5.8823529411764698E-2</v>
      </c>
      <c r="L33" s="3">
        <v>-0.2</v>
      </c>
    </row>
    <row r="34" spans="1:12" x14ac:dyDescent="0.25">
      <c r="A34" s="8" t="s">
        <v>69</v>
      </c>
      <c r="B34" s="2">
        <v>-7.8947368421052599E-2</v>
      </c>
      <c r="C34" s="2">
        <v>-0.17142857142857101</v>
      </c>
      <c r="D34" s="2">
        <v>0.13793103448275901</v>
      </c>
      <c r="E34" s="2">
        <v>-6.0606060606060601E-2</v>
      </c>
      <c r="F34" s="2">
        <v>-3.2258064516128997E-2</v>
      </c>
      <c r="G34" s="2">
        <v>-0.1</v>
      </c>
      <c r="H34" s="2">
        <v>-0.18518518518518501</v>
      </c>
      <c r="I34" s="2">
        <v>0.13636363636363599</v>
      </c>
      <c r="J34" s="2">
        <v>0.16</v>
      </c>
      <c r="K34" s="3">
        <v>-3.3333333333333298E-2</v>
      </c>
      <c r="L34" s="3">
        <v>-0.23684210526315799</v>
      </c>
    </row>
    <row r="35" spans="1:12" x14ac:dyDescent="0.25">
      <c r="A35" s="11" t="s">
        <v>13</v>
      </c>
      <c r="B35" s="3">
        <v>-2.82317979197623E-2</v>
      </c>
      <c r="C35" s="3">
        <v>-7.6452599388379203E-3</v>
      </c>
      <c r="D35" s="3">
        <v>1.5408320493066299E-2</v>
      </c>
      <c r="E35" s="3">
        <v>2.8831562974203299E-2</v>
      </c>
      <c r="F35" s="3">
        <v>-2.21238938053097E-2</v>
      </c>
      <c r="G35" s="3">
        <v>1.8099547511312201E-2</v>
      </c>
      <c r="H35" s="3">
        <v>8.8888888888888906E-3</v>
      </c>
      <c r="I35" s="3">
        <v>-1.46842878120411E-3</v>
      </c>
      <c r="J35" s="3">
        <v>2.9411764705882401E-2</v>
      </c>
      <c r="K35" s="3">
        <v>5.5806938159879298E-2</v>
      </c>
      <c r="L35" s="3">
        <v>4.0118870728083199E-2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71</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192</v>
      </c>
    </row>
    <row r="2" spans="1:11" ht="15" x14ac:dyDescent="0.25">
      <c r="A2" s="12" t="s">
        <v>186</v>
      </c>
    </row>
    <row r="3" spans="1:11" ht="15" x14ac:dyDescent="0.25">
      <c r="A3" s="12" t="s">
        <v>55</v>
      </c>
    </row>
    <row r="4" spans="1:11" ht="15" x14ac:dyDescent="0.25">
      <c r="A4" s="12" t="s">
        <v>27</v>
      </c>
    </row>
    <row r="5" spans="1:11" x14ac:dyDescent="0.25">
      <c r="A5" s="17" t="str">
        <f>HYPERLINK("#'Table of contents'!A74",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72</v>
      </c>
      <c r="B8" s="1">
        <v>187</v>
      </c>
      <c r="C8" s="1">
        <v>187</v>
      </c>
      <c r="D8" s="1">
        <v>205</v>
      </c>
      <c r="E8" s="1">
        <v>203</v>
      </c>
      <c r="F8" s="1">
        <v>212</v>
      </c>
      <c r="G8" s="1">
        <v>184</v>
      </c>
      <c r="H8" s="1">
        <v>175</v>
      </c>
      <c r="I8" s="1">
        <v>178</v>
      </c>
      <c r="J8" s="1">
        <v>177</v>
      </c>
      <c r="K8" s="1">
        <v>181</v>
      </c>
    </row>
    <row r="9" spans="1:11" x14ac:dyDescent="0.25">
      <c r="A9" s="16" t="s">
        <v>73</v>
      </c>
      <c r="B9" s="1">
        <v>325</v>
      </c>
      <c r="C9" s="1">
        <v>333</v>
      </c>
      <c r="D9" s="1">
        <v>329</v>
      </c>
      <c r="E9" s="1">
        <v>345</v>
      </c>
      <c r="F9" s="1">
        <v>356</v>
      </c>
      <c r="G9" s="1">
        <v>381</v>
      </c>
      <c r="H9" s="1">
        <v>405</v>
      </c>
      <c r="I9" s="1">
        <v>425</v>
      </c>
      <c r="J9" s="1">
        <v>417</v>
      </c>
      <c r="K9" s="1">
        <v>422</v>
      </c>
    </row>
    <row r="10" spans="1:11" x14ac:dyDescent="0.25">
      <c r="A10" s="16" t="s">
        <v>74</v>
      </c>
      <c r="B10" s="1">
        <v>18</v>
      </c>
      <c r="C10" s="1">
        <v>20</v>
      </c>
      <c r="D10" s="1">
        <v>20</v>
      </c>
      <c r="E10" s="1">
        <v>15</v>
      </c>
      <c r="F10" s="1">
        <v>19</v>
      </c>
      <c r="G10" s="1">
        <v>16</v>
      </c>
      <c r="H10" s="1">
        <v>17</v>
      </c>
      <c r="I10" s="1">
        <v>12</v>
      </c>
      <c r="J10" s="1">
        <v>10</v>
      </c>
      <c r="K10" s="1">
        <v>15</v>
      </c>
    </row>
    <row r="11" spans="1:11" x14ac:dyDescent="0.25">
      <c r="A11" s="16" t="s">
        <v>75</v>
      </c>
      <c r="B11" s="1">
        <v>7</v>
      </c>
      <c r="C11" s="1">
        <v>6</v>
      </c>
      <c r="D11" s="1">
        <v>6</v>
      </c>
      <c r="E11" s="1">
        <v>8</v>
      </c>
      <c r="F11" s="1">
        <v>7</v>
      </c>
      <c r="G11" s="1">
        <v>7</v>
      </c>
      <c r="H11" s="1">
        <v>5</v>
      </c>
      <c r="I11" s="1">
        <v>2</v>
      </c>
      <c r="J11" s="1">
        <v>4</v>
      </c>
      <c r="K11" s="1">
        <v>2</v>
      </c>
    </row>
    <row r="12" spans="1:11" x14ac:dyDescent="0.25">
      <c r="A12" s="16" t="s">
        <v>76</v>
      </c>
      <c r="B12" s="1">
        <v>37</v>
      </c>
      <c r="C12" s="1">
        <v>36</v>
      </c>
      <c r="D12" s="1">
        <v>30</v>
      </c>
      <c r="E12" s="1">
        <v>29</v>
      </c>
      <c r="F12" s="1">
        <v>25</v>
      </c>
      <c r="G12" s="1">
        <v>19</v>
      </c>
      <c r="H12" s="1">
        <v>19</v>
      </c>
      <c r="I12" s="1">
        <v>20</v>
      </c>
      <c r="J12" s="1">
        <v>23</v>
      </c>
      <c r="K12" s="1">
        <v>23</v>
      </c>
    </row>
    <row r="13" spans="1:11" x14ac:dyDescent="0.25">
      <c r="A13" s="16" t="s">
        <v>77</v>
      </c>
      <c r="B13" s="1">
        <v>1</v>
      </c>
      <c r="C13" s="1">
        <v>3</v>
      </c>
      <c r="D13" s="1">
        <v>3</v>
      </c>
      <c r="E13" s="1">
        <v>2</v>
      </c>
      <c r="F13" s="1">
        <v>2</v>
      </c>
      <c r="G13" s="1">
        <v>2</v>
      </c>
      <c r="H13" s="1">
        <v>1</v>
      </c>
      <c r="I13" s="1">
        <v>1</v>
      </c>
      <c r="J13" s="1">
        <v>1</v>
      </c>
      <c r="K13" s="1">
        <v>1</v>
      </c>
    </row>
    <row r="14" spans="1:11" x14ac:dyDescent="0.25">
      <c r="A14" s="16" t="s">
        <v>78</v>
      </c>
      <c r="B14" s="1">
        <v>0</v>
      </c>
      <c r="C14" s="1">
        <v>3</v>
      </c>
      <c r="D14" s="1">
        <v>0</v>
      </c>
      <c r="E14" s="1">
        <v>1</v>
      </c>
      <c r="F14" s="1">
        <v>2</v>
      </c>
      <c r="G14" s="1">
        <v>3</v>
      </c>
      <c r="H14" s="1">
        <v>1</v>
      </c>
      <c r="I14" s="1">
        <v>1</v>
      </c>
      <c r="J14" s="1">
        <v>2</v>
      </c>
      <c r="K14" s="1">
        <v>2</v>
      </c>
    </row>
    <row r="15" spans="1:11" x14ac:dyDescent="0.25">
      <c r="A15" s="16" t="s">
        <v>79</v>
      </c>
      <c r="B15" s="1">
        <v>75</v>
      </c>
      <c r="C15" s="1">
        <v>53</v>
      </c>
      <c r="D15" s="1">
        <v>48</v>
      </c>
      <c r="E15" s="1">
        <v>47</v>
      </c>
      <c r="F15" s="1">
        <v>46</v>
      </c>
      <c r="G15" s="1">
        <v>37</v>
      </c>
      <c r="H15" s="1">
        <v>35</v>
      </c>
      <c r="I15" s="1">
        <v>26</v>
      </c>
      <c r="J15" s="1">
        <v>31</v>
      </c>
      <c r="K15" s="1">
        <v>37</v>
      </c>
    </row>
    <row r="16" spans="1:11" x14ac:dyDescent="0.25">
      <c r="A16" s="16" t="s">
        <v>80</v>
      </c>
      <c r="B16" s="1">
        <v>23</v>
      </c>
      <c r="C16" s="1">
        <v>13</v>
      </c>
      <c r="D16" s="1">
        <v>8</v>
      </c>
      <c r="E16" s="1">
        <v>9</v>
      </c>
      <c r="F16" s="1">
        <v>9</v>
      </c>
      <c r="G16" s="1">
        <v>14</v>
      </c>
      <c r="H16" s="1">
        <v>17</v>
      </c>
      <c r="I16" s="1">
        <v>16</v>
      </c>
      <c r="J16" s="1">
        <v>15</v>
      </c>
      <c r="K16" s="1">
        <v>17</v>
      </c>
    </row>
    <row r="17" spans="1:11" x14ac:dyDescent="0.25">
      <c r="A17" s="10" t="s">
        <v>13</v>
      </c>
      <c r="B17" s="5">
        <v>673</v>
      </c>
      <c r="C17" s="5">
        <v>654</v>
      </c>
      <c r="D17" s="5">
        <v>649</v>
      </c>
      <c r="E17" s="5">
        <v>659</v>
      </c>
      <c r="F17" s="5">
        <v>678</v>
      </c>
      <c r="G17" s="5">
        <v>663</v>
      </c>
      <c r="H17" s="5">
        <v>675</v>
      </c>
      <c r="I17" s="5">
        <v>681</v>
      </c>
      <c r="J17" s="5">
        <v>680</v>
      </c>
      <c r="K17" s="5">
        <v>700</v>
      </c>
    </row>
    <row r="18" spans="1:11" x14ac:dyDescent="0.25">
      <c r="A18" s="15"/>
    </row>
    <row r="19" spans="1:11" x14ac:dyDescent="0.25">
      <c r="A19" s="15"/>
    </row>
    <row r="20" spans="1:11" x14ac:dyDescent="0.25">
      <c r="A20" s="15"/>
      <c r="B20" s="21" t="s">
        <v>29</v>
      </c>
      <c r="C20" s="22"/>
      <c r="D20" s="22"/>
      <c r="E20" s="22"/>
      <c r="F20" s="22"/>
      <c r="G20" s="22"/>
      <c r="H20" s="22"/>
      <c r="I20" s="22"/>
      <c r="J20" s="22"/>
      <c r="K20" s="22"/>
    </row>
    <row r="21" spans="1:11" x14ac:dyDescent="0.25">
      <c r="A21" s="9" t="s">
        <v>33</v>
      </c>
      <c r="B21" s="4" t="s">
        <v>0</v>
      </c>
      <c r="C21" s="4" t="s">
        <v>1</v>
      </c>
      <c r="D21" s="4" t="s">
        <v>2</v>
      </c>
      <c r="E21" s="4" t="s">
        <v>3</v>
      </c>
      <c r="F21" s="4" t="s">
        <v>4</v>
      </c>
      <c r="G21" s="4" t="s">
        <v>5</v>
      </c>
      <c r="H21" s="4" t="s">
        <v>6</v>
      </c>
      <c r="I21" s="4" t="s">
        <v>7</v>
      </c>
      <c r="J21" s="4" t="s">
        <v>8</v>
      </c>
      <c r="K21" s="4" t="s">
        <v>9</v>
      </c>
    </row>
    <row r="22" spans="1:11" x14ac:dyDescent="0.25">
      <c r="A22" s="8" t="s">
        <v>72</v>
      </c>
      <c r="B22" s="2">
        <v>0.35283018867924498</v>
      </c>
      <c r="C22" s="2">
        <v>0.34629629629629599</v>
      </c>
      <c r="D22" s="2">
        <v>0.37003610108303198</v>
      </c>
      <c r="E22" s="2">
        <v>0.36056838365896998</v>
      </c>
      <c r="F22" s="2">
        <v>0.36115843270868803</v>
      </c>
      <c r="G22" s="2">
        <v>0.316695352839931</v>
      </c>
      <c r="H22" s="2">
        <v>0.29313232830820801</v>
      </c>
      <c r="I22" s="2">
        <v>0.28943089430894298</v>
      </c>
      <c r="J22" s="2">
        <v>0.29304635761589398</v>
      </c>
      <c r="K22" s="2">
        <v>0.292880258899676</v>
      </c>
    </row>
    <row r="23" spans="1:11" x14ac:dyDescent="0.25">
      <c r="A23" s="8" t="s">
        <v>73</v>
      </c>
      <c r="B23" s="2">
        <v>0.61320754716981096</v>
      </c>
      <c r="C23" s="2">
        <v>0.61666666666666703</v>
      </c>
      <c r="D23" s="2">
        <v>0.59386281588447698</v>
      </c>
      <c r="E23" s="2">
        <v>0.61278863232682101</v>
      </c>
      <c r="F23" s="2">
        <v>0.60647359454855199</v>
      </c>
      <c r="G23" s="2">
        <v>0.65576592082616203</v>
      </c>
      <c r="H23" s="2">
        <v>0.67839195979899503</v>
      </c>
      <c r="I23" s="2">
        <v>0.69105691056910601</v>
      </c>
      <c r="J23" s="2">
        <v>0.69039735099337796</v>
      </c>
      <c r="K23" s="2">
        <v>0.682847896440129</v>
      </c>
    </row>
    <row r="24" spans="1:11" x14ac:dyDescent="0.25">
      <c r="A24" s="8" t="s">
        <v>74</v>
      </c>
      <c r="B24" s="2">
        <v>3.3962264150943403E-2</v>
      </c>
      <c r="C24" s="2">
        <v>3.7037037037037E-2</v>
      </c>
      <c r="D24" s="2">
        <v>3.6101083032491002E-2</v>
      </c>
      <c r="E24" s="2">
        <v>2.66429840142096E-2</v>
      </c>
      <c r="F24" s="2">
        <v>3.23679727427598E-2</v>
      </c>
      <c r="G24" s="2">
        <v>2.7538726333907099E-2</v>
      </c>
      <c r="H24" s="2">
        <v>2.8475711892797299E-2</v>
      </c>
      <c r="I24" s="2">
        <v>1.9512195121951199E-2</v>
      </c>
      <c r="J24" s="2">
        <v>1.6556291390728499E-2</v>
      </c>
      <c r="K24" s="2">
        <v>2.4271844660194199E-2</v>
      </c>
    </row>
    <row r="25" spans="1:11" x14ac:dyDescent="0.25">
      <c r="A25" s="8" t="s">
        <v>75</v>
      </c>
      <c r="B25" s="2">
        <v>0.155555555555556</v>
      </c>
      <c r="C25" s="2">
        <v>0.133333333333333</v>
      </c>
      <c r="D25" s="2">
        <v>0.15384615384615399</v>
      </c>
      <c r="E25" s="2">
        <v>0.20512820512820501</v>
      </c>
      <c r="F25" s="2">
        <v>0.20588235294117599</v>
      </c>
      <c r="G25" s="2">
        <v>0.25</v>
      </c>
      <c r="H25" s="2">
        <v>0.2</v>
      </c>
      <c r="I25" s="2">
        <v>8.6956521739130405E-2</v>
      </c>
      <c r="J25" s="2">
        <v>0.14285714285714299</v>
      </c>
      <c r="K25" s="2">
        <v>7.69230769230769E-2</v>
      </c>
    </row>
    <row r="26" spans="1:11" x14ac:dyDescent="0.25">
      <c r="A26" s="8" t="s">
        <v>76</v>
      </c>
      <c r="B26" s="2">
        <v>0.82222222222222197</v>
      </c>
      <c r="C26" s="2">
        <v>0.8</v>
      </c>
      <c r="D26" s="2">
        <v>0.76923076923076905</v>
      </c>
      <c r="E26" s="2">
        <v>0.74358974358974395</v>
      </c>
      <c r="F26" s="2">
        <v>0.73529411764705899</v>
      </c>
      <c r="G26" s="2">
        <v>0.67857142857142905</v>
      </c>
      <c r="H26" s="2">
        <v>0.76</v>
      </c>
      <c r="I26" s="2">
        <v>0.86956521739130399</v>
      </c>
      <c r="J26" s="2">
        <v>0.82142857142857095</v>
      </c>
      <c r="K26" s="2">
        <v>0.88461538461538503</v>
      </c>
    </row>
    <row r="27" spans="1:11" x14ac:dyDescent="0.25">
      <c r="A27" s="8" t="s">
        <v>77</v>
      </c>
      <c r="B27" s="2">
        <v>2.2222222222222199E-2</v>
      </c>
      <c r="C27" s="2">
        <v>6.6666666666666693E-2</v>
      </c>
      <c r="D27" s="2">
        <v>7.69230769230769E-2</v>
      </c>
      <c r="E27" s="2">
        <v>5.1282051282051301E-2</v>
      </c>
      <c r="F27" s="2">
        <v>5.8823529411764698E-2</v>
      </c>
      <c r="G27" s="2">
        <v>7.1428571428571397E-2</v>
      </c>
      <c r="H27" s="2">
        <v>0.04</v>
      </c>
      <c r="I27" s="2">
        <v>4.3478260869565202E-2</v>
      </c>
      <c r="J27" s="2">
        <v>3.5714285714285698E-2</v>
      </c>
      <c r="K27" s="2">
        <v>3.8461538461538498E-2</v>
      </c>
    </row>
    <row r="28" spans="1:11" x14ac:dyDescent="0.25">
      <c r="A28" s="8" t="s">
        <v>78</v>
      </c>
      <c r="B28" s="2">
        <v>0</v>
      </c>
      <c r="C28" s="2">
        <v>4.3478260869565202E-2</v>
      </c>
      <c r="D28" s="2">
        <v>0</v>
      </c>
      <c r="E28" s="2">
        <v>1.7543859649122799E-2</v>
      </c>
      <c r="F28" s="2">
        <v>3.5087719298245598E-2</v>
      </c>
      <c r="G28" s="2">
        <v>5.5555555555555601E-2</v>
      </c>
      <c r="H28" s="2">
        <v>1.88679245283019E-2</v>
      </c>
      <c r="I28" s="2">
        <v>2.32558139534884E-2</v>
      </c>
      <c r="J28" s="2">
        <v>4.1666666666666699E-2</v>
      </c>
      <c r="K28" s="2">
        <v>3.5714285714285698E-2</v>
      </c>
    </row>
    <row r="29" spans="1:11" x14ac:dyDescent="0.25">
      <c r="A29" s="8" t="s">
        <v>79</v>
      </c>
      <c r="B29" s="2">
        <v>0.76530612244898</v>
      </c>
      <c r="C29" s="2">
        <v>0.76811594202898503</v>
      </c>
      <c r="D29" s="2">
        <v>0.85714285714285698</v>
      </c>
      <c r="E29" s="2">
        <v>0.82456140350877205</v>
      </c>
      <c r="F29" s="2">
        <v>0.80701754385964897</v>
      </c>
      <c r="G29" s="2">
        <v>0.68518518518518501</v>
      </c>
      <c r="H29" s="2">
        <v>0.660377358490566</v>
      </c>
      <c r="I29" s="2">
        <v>0.60465116279069797</v>
      </c>
      <c r="J29" s="2">
        <v>0.64583333333333304</v>
      </c>
      <c r="K29" s="2">
        <v>0.66071428571428603</v>
      </c>
    </row>
    <row r="30" spans="1:11" x14ac:dyDescent="0.25">
      <c r="A30" s="8" t="s">
        <v>80</v>
      </c>
      <c r="B30" s="2">
        <v>0.23469387755102</v>
      </c>
      <c r="C30" s="2">
        <v>0.188405797101449</v>
      </c>
      <c r="D30" s="2">
        <v>0.14285714285714299</v>
      </c>
      <c r="E30" s="2">
        <v>0.157894736842105</v>
      </c>
      <c r="F30" s="2">
        <v>0.157894736842105</v>
      </c>
      <c r="G30" s="2">
        <v>0.25925925925925902</v>
      </c>
      <c r="H30" s="2">
        <v>0.320754716981132</v>
      </c>
      <c r="I30" s="2">
        <v>0.372093023255814</v>
      </c>
      <c r="J30" s="2">
        <v>0.3125</v>
      </c>
      <c r="K30" s="2">
        <v>0.30357142857142899</v>
      </c>
    </row>
    <row r="31" spans="1:11" x14ac:dyDescent="0.25">
      <c r="A31" s="15"/>
    </row>
    <row r="32" spans="1:11" x14ac:dyDescent="0.25">
      <c r="A32" s="15"/>
    </row>
    <row r="33" spans="1:12" x14ac:dyDescent="0.25">
      <c r="A33" s="15"/>
      <c r="B33" s="21" t="s">
        <v>30</v>
      </c>
      <c r="C33" s="21"/>
      <c r="D33" s="21"/>
      <c r="E33" s="21"/>
      <c r="F33" s="21"/>
      <c r="G33" s="21"/>
      <c r="H33" s="21"/>
      <c r="I33" s="21"/>
      <c r="J33" s="21"/>
      <c r="K33" s="6" t="s">
        <v>31</v>
      </c>
      <c r="L33" s="6" t="s">
        <v>32</v>
      </c>
    </row>
    <row r="34" spans="1:12" x14ac:dyDescent="0.25">
      <c r="A34" s="9" t="s">
        <v>33</v>
      </c>
      <c r="B34" s="4" t="s">
        <v>14</v>
      </c>
      <c r="C34" s="4" t="s">
        <v>15</v>
      </c>
      <c r="D34" s="4" t="s">
        <v>16</v>
      </c>
      <c r="E34" s="4" t="s">
        <v>17</v>
      </c>
      <c r="F34" s="4" t="s">
        <v>18</v>
      </c>
      <c r="G34" s="4" t="s">
        <v>19</v>
      </c>
      <c r="H34" s="4" t="s">
        <v>20</v>
      </c>
      <c r="I34" s="4" t="s">
        <v>21</v>
      </c>
      <c r="J34" s="4" t="s">
        <v>22</v>
      </c>
      <c r="K34" s="4" t="s">
        <v>23</v>
      </c>
      <c r="L34" s="4" t="s">
        <v>24</v>
      </c>
    </row>
    <row r="35" spans="1:12" x14ac:dyDescent="0.25">
      <c r="A35" s="8" t="s">
        <v>72</v>
      </c>
      <c r="B35" s="2">
        <v>0</v>
      </c>
      <c r="C35" s="2">
        <v>9.6256684491978606E-2</v>
      </c>
      <c r="D35" s="2">
        <v>-9.7560975609756097E-3</v>
      </c>
      <c r="E35" s="2">
        <v>4.4334975369458102E-2</v>
      </c>
      <c r="F35" s="2">
        <v>-0.13207547169811301</v>
      </c>
      <c r="G35" s="2">
        <v>-4.8913043478260899E-2</v>
      </c>
      <c r="H35" s="2">
        <v>1.7142857142857099E-2</v>
      </c>
      <c r="I35" s="2">
        <v>-5.6179775280898901E-3</v>
      </c>
      <c r="J35" s="2">
        <v>2.2598870056497199E-2</v>
      </c>
      <c r="K35" s="3">
        <v>-1.6304347826087001E-2</v>
      </c>
      <c r="L35" s="3">
        <v>-3.20855614973262E-2</v>
      </c>
    </row>
    <row r="36" spans="1:12" x14ac:dyDescent="0.25">
      <c r="A36" s="8" t="s">
        <v>73</v>
      </c>
      <c r="B36" s="2">
        <v>2.4615384615384601E-2</v>
      </c>
      <c r="C36" s="2">
        <v>-1.2012012012012E-2</v>
      </c>
      <c r="D36" s="2">
        <v>4.8632218844984802E-2</v>
      </c>
      <c r="E36" s="2">
        <v>3.1884057971014498E-2</v>
      </c>
      <c r="F36" s="2">
        <v>7.02247191011236E-2</v>
      </c>
      <c r="G36" s="2">
        <v>6.2992125984251995E-2</v>
      </c>
      <c r="H36" s="2">
        <v>4.9382716049382699E-2</v>
      </c>
      <c r="I36" s="2">
        <v>-1.8823529411764701E-2</v>
      </c>
      <c r="J36" s="2">
        <v>1.1990407673860899E-2</v>
      </c>
      <c r="K36" s="3">
        <v>0.10761154855643</v>
      </c>
      <c r="L36" s="3">
        <v>0.298461538461538</v>
      </c>
    </row>
    <row r="37" spans="1:12" x14ac:dyDescent="0.25">
      <c r="A37" s="8" t="s">
        <v>74</v>
      </c>
      <c r="B37" s="2">
        <v>0.11111111111111099</v>
      </c>
      <c r="C37" s="2">
        <v>0</v>
      </c>
      <c r="D37" s="2">
        <v>-0.25</v>
      </c>
      <c r="E37" s="2">
        <v>0.266666666666667</v>
      </c>
      <c r="F37" s="2">
        <v>-0.157894736842105</v>
      </c>
      <c r="G37" s="2">
        <v>6.25E-2</v>
      </c>
      <c r="H37" s="2">
        <v>-0.29411764705882398</v>
      </c>
      <c r="I37" s="2">
        <v>-0.16666666666666699</v>
      </c>
      <c r="J37" s="2">
        <v>0.5</v>
      </c>
      <c r="K37" s="3">
        <v>-6.25E-2</v>
      </c>
      <c r="L37" s="3">
        <v>-0.16666666666666699</v>
      </c>
    </row>
    <row r="38" spans="1:12" x14ac:dyDescent="0.25">
      <c r="A38" s="8" t="s">
        <v>75</v>
      </c>
      <c r="B38" s="2">
        <v>-0.14285714285714299</v>
      </c>
      <c r="C38" s="2">
        <v>0</v>
      </c>
      <c r="D38" s="2">
        <v>0.33333333333333298</v>
      </c>
      <c r="E38" s="2">
        <v>-0.125</v>
      </c>
      <c r="F38" s="2">
        <v>0</v>
      </c>
      <c r="G38" s="2">
        <v>-0.28571428571428598</v>
      </c>
      <c r="H38" s="2">
        <v>-0.6</v>
      </c>
      <c r="I38" s="2">
        <v>1</v>
      </c>
      <c r="J38" s="2">
        <v>-0.5</v>
      </c>
      <c r="K38" s="3">
        <v>-0.71428571428571397</v>
      </c>
      <c r="L38" s="3">
        <v>-0.71428571428571397</v>
      </c>
    </row>
    <row r="39" spans="1:12" x14ac:dyDescent="0.25">
      <c r="A39" s="8" t="s">
        <v>76</v>
      </c>
      <c r="B39" s="2">
        <v>-2.7027027027027001E-2</v>
      </c>
      <c r="C39" s="2">
        <v>-0.16666666666666699</v>
      </c>
      <c r="D39" s="2">
        <v>-3.3333333333333298E-2</v>
      </c>
      <c r="E39" s="2">
        <v>-0.13793103448275901</v>
      </c>
      <c r="F39" s="2">
        <v>-0.24</v>
      </c>
      <c r="G39" s="2">
        <v>0</v>
      </c>
      <c r="H39" s="2">
        <v>5.2631578947368397E-2</v>
      </c>
      <c r="I39" s="2">
        <v>0.15</v>
      </c>
      <c r="J39" s="2">
        <v>0</v>
      </c>
      <c r="K39" s="3">
        <v>0.21052631578947401</v>
      </c>
      <c r="L39" s="3">
        <v>-0.37837837837837801</v>
      </c>
    </row>
    <row r="40" spans="1:12" x14ac:dyDescent="0.25">
      <c r="A40" s="8" t="s">
        <v>77</v>
      </c>
      <c r="B40" s="2">
        <v>2</v>
      </c>
      <c r="C40" s="2">
        <v>0</v>
      </c>
      <c r="D40" s="2">
        <v>-0.33333333333333298</v>
      </c>
      <c r="E40" s="2">
        <v>0</v>
      </c>
      <c r="F40" s="2">
        <v>0</v>
      </c>
      <c r="G40" s="2">
        <v>-0.5</v>
      </c>
      <c r="H40" s="2">
        <v>0</v>
      </c>
      <c r="I40" s="2">
        <v>0</v>
      </c>
      <c r="J40" s="2">
        <v>0</v>
      </c>
      <c r="K40" s="3">
        <v>-0.5</v>
      </c>
      <c r="L40" s="3">
        <v>0</v>
      </c>
    </row>
    <row r="41" spans="1:12" x14ac:dyDescent="0.25">
      <c r="A41" s="8" t="s">
        <v>78</v>
      </c>
      <c r="B41" s="2">
        <v>0</v>
      </c>
      <c r="C41" s="2">
        <v>-1</v>
      </c>
      <c r="D41" s="2">
        <v>0</v>
      </c>
      <c r="E41" s="2">
        <v>1</v>
      </c>
      <c r="F41" s="2">
        <v>0.5</v>
      </c>
      <c r="G41" s="2">
        <v>-0.66666666666666696</v>
      </c>
      <c r="H41" s="2">
        <v>0</v>
      </c>
      <c r="I41" s="2">
        <v>1</v>
      </c>
      <c r="J41" s="2">
        <v>0</v>
      </c>
      <c r="K41" s="3">
        <v>-0.33333333333333298</v>
      </c>
      <c r="L41" s="3">
        <v>0</v>
      </c>
    </row>
    <row r="42" spans="1:12" x14ac:dyDescent="0.25">
      <c r="A42" s="8" t="s">
        <v>79</v>
      </c>
      <c r="B42" s="2">
        <v>-0.293333333333333</v>
      </c>
      <c r="C42" s="2">
        <v>-9.4339622641509399E-2</v>
      </c>
      <c r="D42" s="2">
        <v>-2.0833333333333301E-2</v>
      </c>
      <c r="E42" s="2">
        <v>-2.1276595744680899E-2</v>
      </c>
      <c r="F42" s="2">
        <v>-0.19565217391304299</v>
      </c>
      <c r="G42" s="2">
        <v>-5.4054054054054099E-2</v>
      </c>
      <c r="H42" s="2">
        <v>-0.25714285714285701</v>
      </c>
      <c r="I42" s="2">
        <v>0.19230769230769201</v>
      </c>
      <c r="J42" s="2">
        <v>0.19354838709677399</v>
      </c>
      <c r="K42" s="3">
        <v>0</v>
      </c>
      <c r="L42" s="3">
        <v>-0.50666666666666704</v>
      </c>
    </row>
    <row r="43" spans="1:12" x14ac:dyDescent="0.25">
      <c r="A43" s="8" t="s">
        <v>80</v>
      </c>
      <c r="B43" s="2">
        <v>-0.434782608695652</v>
      </c>
      <c r="C43" s="2">
        <v>-0.38461538461538503</v>
      </c>
      <c r="D43" s="2">
        <v>0.125</v>
      </c>
      <c r="E43" s="2">
        <v>0</v>
      </c>
      <c r="F43" s="2">
        <v>0.55555555555555602</v>
      </c>
      <c r="G43" s="2">
        <v>0.214285714285714</v>
      </c>
      <c r="H43" s="2">
        <v>-5.8823529411764698E-2</v>
      </c>
      <c r="I43" s="2">
        <v>-6.25E-2</v>
      </c>
      <c r="J43" s="2">
        <v>0.133333333333333</v>
      </c>
      <c r="K43" s="3">
        <v>0.214285714285714</v>
      </c>
      <c r="L43" s="3">
        <v>-0.26086956521739102</v>
      </c>
    </row>
    <row r="44" spans="1:12" x14ac:dyDescent="0.25">
      <c r="A44" s="11" t="s">
        <v>13</v>
      </c>
      <c r="B44" s="3">
        <v>-2.82317979197623E-2</v>
      </c>
      <c r="C44" s="3">
        <v>-7.6452599388379203E-3</v>
      </c>
      <c r="D44" s="3">
        <v>1.5408320493066299E-2</v>
      </c>
      <c r="E44" s="3">
        <v>2.8831562974203299E-2</v>
      </c>
      <c r="F44" s="3">
        <v>-2.21238938053097E-2</v>
      </c>
      <c r="G44" s="3">
        <v>1.8099547511312201E-2</v>
      </c>
      <c r="H44" s="3">
        <v>8.8888888888888906E-3</v>
      </c>
      <c r="I44" s="3">
        <v>-1.46842878120411E-3</v>
      </c>
      <c r="J44" s="3">
        <v>2.9411764705882401E-2</v>
      </c>
      <c r="K44" s="3">
        <v>5.5806938159879298E-2</v>
      </c>
      <c r="L44" s="3">
        <v>4.0118870728083199E-2</v>
      </c>
    </row>
    <row r="45" spans="1:12" x14ac:dyDescent="0.25">
      <c r="A45" s="15"/>
    </row>
    <row r="46" spans="1:12" x14ac:dyDescent="0.25">
      <c r="A46" s="13" t="s">
        <v>34</v>
      </c>
    </row>
    <row r="47" spans="1:12" x14ac:dyDescent="0.25">
      <c r="A47" s="14" t="s">
        <v>35</v>
      </c>
    </row>
    <row r="48" spans="1:12" x14ac:dyDescent="0.25">
      <c r="A48" s="14" t="s">
        <v>36</v>
      </c>
    </row>
    <row r="49" spans="1:1" x14ac:dyDescent="0.25">
      <c r="A49" s="14" t="s">
        <v>37</v>
      </c>
    </row>
    <row r="50" spans="1:1" x14ac:dyDescent="0.25">
      <c r="A50" s="14" t="s">
        <v>82</v>
      </c>
    </row>
    <row r="51" spans="1:1" x14ac:dyDescent="0.25">
      <c r="A51" s="14" t="s">
        <v>38</v>
      </c>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0:K20"/>
    <mergeCell ref="B33:J33"/>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193</v>
      </c>
    </row>
    <row r="2" spans="1:11" ht="15" x14ac:dyDescent="0.25">
      <c r="A2" s="12" t="s">
        <v>186</v>
      </c>
    </row>
    <row r="3" spans="1:11" ht="15" x14ac:dyDescent="0.25">
      <c r="A3" s="12" t="s">
        <v>55</v>
      </c>
    </row>
    <row r="4" spans="1:11" ht="15" x14ac:dyDescent="0.25">
      <c r="A4" s="12" t="s">
        <v>50</v>
      </c>
    </row>
    <row r="5" spans="1:11" x14ac:dyDescent="0.25">
      <c r="A5" s="17" t="str">
        <f>HYPERLINK("#'Table of contents'!A75",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83</v>
      </c>
      <c r="B8" s="1">
        <v>216</v>
      </c>
      <c r="C8" s="1">
        <v>225</v>
      </c>
      <c r="D8" s="1">
        <v>224</v>
      </c>
      <c r="E8" s="1">
        <v>219</v>
      </c>
      <c r="F8" s="1">
        <v>238</v>
      </c>
      <c r="G8" s="1">
        <v>245</v>
      </c>
      <c r="H8" s="1">
        <v>245</v>
      </c>
      <c r="I8" s="1">
        <v>261</v>
      </c>
      <c r="J8" s="1">
        <v>267</v>
      </c>
      <c r="K8" s="1">
        <v>265</v>
      </c>
    </row>
    <row r="9" spans="1:11" x14ac:dyDescent="0.25">
      <c r="A9" s="16" t="s">
        <v>84</v>
      </c>
      <c r="B9" s="1">
        <v>19</v>
      </c>
      <c r="C9" s="1">
        <v>19</v>
      </c>
      <c r="D9" s="1">
        <v>21</v>
      </c>
      <c r="E9" s="1">
        <v>22</v>
      </c>
      <c r="F9" s="1">
        <v>21</v>
      </c>
      <c r="G9" s="1">
        <v>18</v>
      </c>
      <c r="H9" s="1">
        <v>18</v>
      </c>
      <c r="I9" s="1">
        <v>18</v>
      </c>
      <c r="J9" s="1">
        <v>17</v>
      </c>
      <c r="K9" s="1">
        <v>14</v>
      </c>
    </row>
    <row r="10" spans="1:11" x14ac:dyDescent="0.25">
      <c r="A10" s="16" t="s">
        <v>85</v>
      </c>
      <c r="B10" s="1">
        <v>24</v>
      </c>
      <c r="C10" s="1">
        <v>25</v>
      </c>
      <c r="D10" s="1">
        <v>26</v>
      </c>
      <c r="E10" s="1">
        <v>29</v>
      </c>
      <c r="F10" s="1">
        <v>27</v>
      </c>
      <c r="G10" s="1">
        <v>28</v>
      </c>
      <c r="H10" s="1">
        <v>27</v>
      </c>
      <c r="I10" s="1">
        <v>28</v>
      </c>
      <c r="J10" s="1">
        <v>27</v>
      </c>
      <c r="K10" s="1">
        <v>28</v>
      </c>
    </row>
    <row r="11" spans="1:11" x14ac:dyDescent="0.25">
      <c r="A11" s="16" t="s">
        <v>86</v>
      </c>
      <c r="B11" s="1">
        <v>205</v>
      </c>
      <c r="C11" s="1">
        <v>203</v>
      </c>
      <c r="D11" s="1">
        <v>211</v>
      </c>
      <c r="E11" s="1">
        <v>212</v>
      </c>
      <c r="F11" s="1">
        <v>227</v>
      </c>
      <c r="G11" s="1">
        <v>217</v>
      </c>
      <c r="H11" s="1">
        <v>221</v>
      </c>
      <c r="I11" s="1">
        <v>228</v>
      </c>
      <c r="J11" s="1">
        <v>217</v>
      </c>
      <c r="K11" s="1">
        <v>227</v>
      </c>
    </row>
    <row r="12" spans="1:11" x14ac:dyDescent="0.25">
      <c r="A12" s="16" t="s">
        <v>87</v>
      </c>
      <c r="B12" s="1">
        <v>26</v>
      </c>
      <c r="C12" s="1">
        <v>29</v>
      </c>
      <c r="D12" s="1">
        <v>30</v>
      </c>
      <c r="E12" s="1">
        <v>32</v>
      </c>
      <c r="F12" s="1">
        <v>30</v>
      </c>
      <c r="G12" s="1">
        <v>32</v>
      </c>
      <c r="H12" s="1">
        <v>36</v>
      </c>
      <c r="I12" s="1">
        <v>36</v>
      </c>
      <c r="J12" s="1">
        <v>32</v>
      </c>
      <c r="K12" s="1">
        <v>38</v>
      </c>
    </row>
    <row r="13" spans="1:11" x14ac:dyDescent="0.25">
      <c r="A13" s="16" t="s">
        <v>88</v>
      </c>
      <c r="B13" s="1">
        <v>40</v>
      </c>
      <c r="C13" s="1">
        <v>39</v>
      </c>
      <c r="D13" s="1">
        <v>42</v>
      </c>
      <c r="E13" s="1">
        <v>49</v>
      </c>
      <c r="F13" s="1">
        <v>44</v>
      </c>
      <c r="G13" s="1">
        <v>41</v>
      </c>
      <c r="H13" s="1">
        <v>50</v>
      </c>
      <c r="I13" s="1">
        <v>44</v>
      </c>
      <c r="J13" s="1">
        <v>44</v>
      </c>
      <c r="K13" s="1">
        <v>46</v>
      </c>
    </row>
    <row r="14" spans="1:11" x14ac:dyDescent="0.25">
      <c r="A14" s="16" t="s">
        <v>89</v>
      </c>
      <c r="B14" s="1">
        <v>1</v>
      </c>
      <c r="C14" s="1">
        <v>3</v>
      </c>
      <c r="D14" s="1">
        <v>2</v>
      </c>
      <c r="E14" s="1">
        <v>2</v>
      </c>
      <c r="F14" s="1">
        <v>2</v>
      </c>
      <c r="G14" s="1">
        <v>2</v>
      </c>
      <c r="H14" s="1">
        <v>1</v>
      </c>
      <c r="I14" s="1">
        <v>2</v>
      </c>
      <c r="J14" s="1">
        <v>5</v>
      </c>
      <c r="K14" s="1">
        <v>6</v>
      </c>
    </row>
    <row r="15" spans="1:11" x14ac:dyDescent="0.25">
      <c r="A15" s="16" t="s">
        <v>90</v>
      </c>
      <c r="B15" s="1">
        <v>0</v>
      </c>
      <c r="C15" s="1">
        <v>0</v>
      </c>
      <c r="D15" s="1">
        <v>0</v>
      </c>
      <c r="E15" s="1">
        <v>0</v>
      </c>
      <c r="F15" s="1">
        <v>0</v>
      </c>
      <c r="G15" s="1">
        <v>0</v>
      </c>
      <c r="H15" s="1">
        <v>0</v>
      </c>
      <c r="I15" s="1">
        <v>0</v>
      </c>
      <c r="J15" s="1">
        <v>0</v>
      </c>
      <c r="K15" s="1">
        <v>0</v>
      </c>
    </row>
    <row r="16" spans="1:11" x14ac:dyDescent="0.25">
      <c r="A16" s="16" t="s">
        <v>91</v>
      </c>
      <c r="B16" s="1">
        <v>2</v>
      </c>
      <c r="C16" s="1">
        <v>2</v>
      </c>
      <c r="D16" s="1">
        <v>2</v>
      </c>
      <c r="E16" s="1">
        <v>1</v>
      </c>
      <c r="F16" s="1">
        <v>1</v>
      </c>
      <c r="G16" s="1">
        <v>1</v>
      </c>
      <c r="H16" s="1">
        <v>1</v>
      </c>
      <c r="I16" s="1">
        <v>1</v>
      </c>
      <c r="J16" s="1">
        <v>1</v>
      </c>
      <c r="K16" s="1">
        <v>1</v>
      </c>
    </row>
    <row r="17" spans="1:11" x14ac:dyDescent="0.25">
      <c r="A17" s="16" t="s">
        <v>92</v>
      </c>
      <c r="B17" s="1">
        <v>38</v>
      </c>
      <c r="C17" s="1">
        <v>35</v>
      </c>
      <c r="D17" s="1">
        <v>30</v>
      </c>
      <c r="E17" s="1">
        <v>31</v>
      </c>
      <c r="F17" s="1">
        <v>27</v>
      </c>
      <c r="G17" s="1">
        <v>23</v>
      </c>
      <c r="H17" s="1">
        <v>21</v>
      </c>
      <c r="I17" s="1">
        <v>18</v>
      </c>
      <c r="J17" s="1">
        <v>19</v>
      </c>
      <c r="K17" s="1">
        <v>17</v>
      </c>
    </row>
    <row r="18" spans="1:11" x14ac:dyDescent="0.25">
      <c r="A18" s="16" t="s">
        <v>93</v>
      </c>
      <c r="B18" s="1">
        <v>2</v>
      </c>
      <c r="C18" s="1">
        <v>2</v>
      </c>
      <c r="D18" s="1">
        <v>2</v>
      </c>
      <c r="E18" s="1">
        <v>2</v>
      </c>
      <c r="F18" s="1">
        <v>2</v>
      </c>
      <c r="G18" s="1">
        <v>1</v>
      </c>
      <c r="H18" s="1">
        <v>0</v>
      </c>
      <c r="I18" s="1">
        <v>0</v>
      </c>
      <c r="J18" s="1">
        <v>0</v>
      </c>
      <c r="K18" s="1">
        <v>0</v>
      </c>
    </row>
    <row r="19" spans="1:11" x14ac:dyDescent="0.25">
      <c r="A19" s="16" t="s">
        <v>94</v>
      </c>
      <c r="B19" s="1">
        <v>2</v>
      </c>
      <c r="C19" s="1">
        <v>3</v>
      </c>
      <c r="D19" s="1">
        <v>3</v>
      </c>
      <c r="E19" s="1">
        <v>3</v>
      </c>
      <c r="F19" s="1">
        <v>2</v>
      </c>
      <c r="G19" s="1">
        <v>1</v>
      </c>
      <c r="H19" s="1">
        <v>2</v>
      </c>
      <c r="I19" s="1">
        <v>2</v>
      </c>
      <c r="J19" s="1">
        <v>3</v>
      </c>
      <c r="K19" s="1">
        <v>2</v>
      </c>
    </row>
    <row r="20" spans="1:11" x14ac:dyDescent="0.25">
      <c r="A20" s="16" t="s">
        <v>95</v>
      </c>
      <c r="B20" s="1">
        <v>68</v>
      </c>
      <c r="C20" s="1">
        <v>47</v>
      </c>
      <c r="D20" s="1">
        <v>39</v>
      </c>
      <c r="E20" s="1">
        <v>30</v>
      </c>
      <c r="F20" s="1">
        <v>30</v>
      </c>
      <c r="G20" s="1">
        <v>27</v>
      </c>
      <c r="H20" s="1">
        <v>27</v>
      </c>
      <c r="I20" s="1">
        <v>21</v>
      </c>
      <c r="J20" s="1">
        <v>23</v>
      </c>
      <c r="K20" s="1">
        <v>25</v>
      </c>
    </row>
    <row r="21" spans="1:11" x14ac:dyDescent="0.25">
      <c r="A21" s="16" t="s">
        <v>96</v>
      </c>
      <c r="B21" s="1">
        <v>3</v>
      </c>
      <c r="C21" s="1">
        <v>1</v>
      </c>
      <c r="D21" s="1">
        <v>0</v>
      </c>
      <c r="E21" s="1">
        <v>2</v>
      </c>
      <c r="F21" s="1">
        <v>2</v>
      </c>
      <c r="G21" s="1">
        <v>2</v>
      </c>
      <c r="H21" s="1">
        <v>4</v>
      </c>
      <c r="I21" s="1">
        <v>4</v>
      </c>
      <c r="J21" s="1">
        <v>3</v>
      </c>
      <c r="K21" s="1">
        <v>5</v>
      </c>
    </row>
    <row r="22" spans="1:11" x14ac:dyDescent="0.25">
      <c r="A22" s="16" t="s">
        <v>97</v>
      </c>
      <c r="B22" s="1">
        <v>3</v>
      </c>
      <c r="C22" s="1">
        <v>3</v>
      </c>
      <c r="D22" s="1">
        <v>3</v>
      </c>
      <c r="E22" s="1">
        <v>4</v>
      </c>
      <c r="F22" s="1">
        <v>4</v>
      </c>
      <c r="G22" s="1">
        <v>4</v>
      </c>
      <c r="H22" s="1">
        <v>3</v>
      </c>
      <c r="I22" s="1">
        <v>3</v>
      </c>
      <c r="J22" s="1">
        <v>2</v>
      </c>
      <c r="K22" s="1">
        <v>1</v>
      </c>
    </row>
    <row r="23" spans="1:11" x14ac:dyDescent="0.25">
      <c r="A23" s="16" t="s">
        <v>98</v>
      </c>
      <c r="B23" s="1">
        <v>9</v>
      </c>
      <c r="C23" s="1">
        <v>7</v>
      </c>
      <c r="D23" s="1">
        <v>5</v>
      </c>
      <c r="E23" s="1">
        <v>5</v>
      </c>
      <c r="F23" s="1">
        <v>4</v>
      </c>
      <c r="G23" s="1">
        <v>4</v>
      </c>
      <c r="H23" s="1">
        <v>2</v>
      </c>
      <c r="I23" s="1">
        <v>1</v>
      </c>
      <c r="J23" s="1">
        <v>3</v>
      </c>
      <c r="K23" s="1">
        <v>4</v>
      </c>
    </row>
    <row r="24" spans="1:11" x14ac:dyDescent="0.25">
      <c r="A24" s="16" t="s">
        <v>99</v>
      </c>
      <c r="B24" s="1">
        <v>12</v>
      </c>
      <c r="C24" s="1">
        <v>10</v>
      </c>
      <c r="D24" s="1">
        <v>8</v>
      </c>
      <c r="E24" s="1">
        <v>15</v>
      </c>
      <c r="F24" s="1">
        <v>15</v>
      </c>
      <c r="G24" s="1">
        <v>15</v>
      </c>
      <c r="H24" s="1">
        <v>16</v>
      </c>
      <c r="I24" s="1">
        <v>13</v>
      </c>
      <c r="J24" s="1">
        <v>14</v>
      </c>
      <c r="K24" s="1">
        <v>17</v>
      </c>
    </row>
    <row r="25" spans="1:11" x14ac:dyDescent="0.25">
      <c r="A25" s="16" t="s">
        <v>100</v>
      </c>
      <c r="B25" s="1">
        <v>3</v>
      </c>
      <c r="C25" s="1">
        <v>1</v>
      </c>
      <c r="D25" s="1">
        <v>1</v>
      </c>
      <c r="E25" s="1">
        <v>1</v>
      </c>
      <c r="F25" s="1">
        <v>2</v>
      </c>
      <c r="G25" s="1">
        <v>2</v>
      </c>
      <c r="H25" s="1">
        <v>1</v>
      </c>
      <c r="I25" s="1">
        <v>1</v>
      </c>
      <c r="J25" s="1">
        <v>3</v>
      </c>
      <c r="K25" s="1">
        <v>4</v>
      </c>
    </row>
    <row r="26" spans="1:11" x14ac:dyDescent="0.25">
      <c r="A26" s="10" t="s">
        <v>13</v>
      </c>
      <c r="B26" s="5">
        <v>673</v>
      </c>
      <c r="C26" s="5">
        <v>654</v>
      </c>
      <c r="D26" s="5">
        <v>649</v>
      </c>
      <c r="E26" s="5">
        <v>659</v>
      </c>
      <c r="F26" s="5">
        <v>678</v>
      </c>
      <c r="G26" s="5">
        <v>663</v>
      </c>
      <c r="H26" s="5">
        <v>675</v>
      </c>
      <c r="I26" s="5">
        <v>681</v>
      </c>
      <c r="J26" s="5">
        <v>680</v>
      </c>
      <c r="K26" s="5">
        <v>700</v>
      </c>
    </row>
    <row r="27" spans="1:11" x14ac:dyDescent="0.25">
      <c r="A27" s="15"/>
    </row>
    <row r="28" spans="1:11" x14ac:dyDescent="0.25">
      <c r="A28" s="15"/>
    </row>
    <row r="29" spans="1:11" x14ac:dyDescent="0.25">
      <c r="A29" s="15"/>
      <c r="B29" s="21" t="s">
        <v>29</v>
      </c>
      <c r="C29" s="22"/>
      <c r="D29" s="22"/>
      <c r="E29" s="22"/>
      <c r="F29" s="22"/>
      <c r="G29" s="22"/>
      <c r="H29" s="22"/>
      <c r="I29" s="22"/>
      <c r="J29" s="22"/>
      <c r="K29" s="22"/>
    </row>
    <row r="30" spans="1:11" x14ac:dyDescent="0.25">
      <c r="A30" s="9" t="s">
        <v>33</v>
      </c>
      <c r="B30" s="4" t="s">
        <v>0</v>
      </c>
      <c r="C30" s="4" t="s">
        <v>1</v>
      </c>
      <c r="D30" s="4" t="s">
        <v>2</v>
      </c>
      <c r="E30" s="4" t="s">
        <v>3</v>
      </c>
      <c r="F30" s="4" t="s">
        <v>4</v>
      </c>
      <c r="G30" s="4" t="s">
        <v>5</v>
      </c>
      <c r="H30" s="4" t="s">
        <v>6</v>
      </c>
      <c r="I30" s="4" t="s">
        <v>7</v>
      </c>
      <c r="J30" s="4" t="s">
        <v>8</v>
      </c>
      <c r="K30" s="4" t="s">
        <v>9</v>
      </c>
    </row>
    <row r="31" spans="1:11" x14ac:dyDescent="0.25">
      <c r="A31" s="8" t="s">
        <v>83</v>
      </c>
      <c r="B31" s="2">
        <v>0.407547169811321</v>
      </c>
      <c r="C31" s="2">
        <v>0.41666666666666702</v>
      </c>
      <c r="D31" s="2">
        <v>0.404332129963899</v>
      </c>
      <c r="E31" s="2">
        <v>0.38898756660745998</v>
      </c>
      <c r="F31" s="2">
        <v>0.40545144804088601</v>
      </c>
      <c r="G31" s="2">
        <v>0.421686746987952</v>
      </c>
      <c r="H31" s="2">
        <v>0.41038525963149097</v>
      </c>
      <c r="I31" s="2">
        <v>0.42439024390243901</v>
      </c>
      <c r="J31" s="2">
        <v>0.44205298013244998</v>
      </c>
      <c r="K31" s="2">
        <v>0.42880258899676399</v>
      </c>
    </row>
    <row r="32" spans="1:11" x14ac:dyDescent="0.25">
      <c r="A32" s="8" t="s">
        <v>84</v>
      </c>
      <c r="B32" s="2">
        <v>3.5849056603773598E-2</v>
      </c>
      <c r="C32" s="2">
        <v>3.5185185185185201E-2</v>
      </c>
      <c r="D32" s="2">
        <v>3.79061371841155E-2</v>
      </c>
      <c r="E32" s="2">
        <v>3.9076376554174098E-2</v>
      </c>
      <c r="F32" s="2">
        <v>3.57751277683135E-2</v>
      </c>
      <c r="G32" s="2">
        <v>3.0981067125645401E-2</v>
      </c>
      <c r="H32" s="2">
        <v>3.0150753768844199E-2</v>
      </c>
      <c r="I32" s="2">
        <v>2.92682926829268E-2</v>
      </c>
      <c r="J32" s="2">
        <v>2.8145695364238402E-2</v>
      </c>
      <c r="K32" s="2">
        <v>2.2653721682847901E-2</v>
      </c>
    </row>
    <row r="33" spans="1:11" x14ac:dyDescent="0.25">
      <c r="A33" s="8" t="s">
        <v>85</v>
      </c>
      <c r="B33" s="2">
        <v>4.5283018867924497E-2</v>
      </c>
      <c r="C33" s="2">
        <v>4.6296296296296301E-2</v>
      </c>
      <c r="D33" s="2">
        <v>4.6931407942238303E-2</v>
      </c>
      <c r="E33" s="2">
        <v>5.1509769094138499E-2</v>
      </c>
      <c r="F33" s="2">
        <v>4.5996592844974399E-2</v>
      </c>
      <c r="G33" s="2">
        <v>4.81927710843374E-2</v>
      </c>
      <c r="H33" s="2">
        <v>4.5226130653266298E-2</v>
      </c>
      <c r="I33" s="2">
        <v>4.55284552845528E-2</v>
      </c>
      <c r="J33" s="2">
        <v>4.4701986754966901E-2</v>
      </c>
      <c r="K33" s="2">
        <v>4.5307443365695803E-2</v>
      </c>
    </row>
    <row r="34" spans="1:11" x14ac:dyDescent="0.25">
      <c r="A34" s="8" t="s">
        <v>86</v>
      </c>
      <c r="B34" s="2">
        <v>0.38679245283018898</v>
      </c>
      <c r="C34" s="2">
        <v>0.375925925925926</v>
      </c>
      <c r="D34" s="2">
        <v>0.38086642599277998</v>
      </c>
      <c r="E34" s="2">
        <v>0.37655417406749597</v>
      </c>
      <c r="F34" s="2">
        <v>0.38671209540034102</v>
      </c>
      <c r="G34" s="2">
        <v>0.373493975903614</v>
      </c>
      <c r="H34" s="2">
        <v>0.370184254606365</v>
      </c>
      <c r="I34" s="2">
        <v>0.370731707317073</v>
      </c>
      <c r="J34" s="2">
        <v>0.35927152317880801</v>
      </c>
      <c r="K34" s="2">
        <v>0.36731391585760498</v>
      </c>
    </row>
    <row r="35" spans="1:11" x14ac:dyDescent="0.25">
      <c r="A35" s="8" t="s">
        <v>87</v>
      </c>
      <c r="B35" s="2">
        <v>4.9056603773584902E-2</v>
      </c>
      <c r="C35" s="2">
        <v>5.3703703703703698E-2</v>
      </c>
      <c r="D35" s="2">
        <v>5.4151624548736503E-2</v>
      </c>
      <c r="E35" s="2">
        <v>5.6838365896980499E-2</v>
      </c>
      <c r="F35" s="2">
        <v>5.1107325383304897E-2</v>
      </c>
      <c r="G35" s="2">
        <v>5.5077452667814102E-2</v>
      </c>
      <c r="H35" s="2">
        <v>6.0301507537688398E-2</v>
      </c>
      <c r="I35" s="2">
        <v>5.8536585365853697E-2</v>
      </c>
      <c r="J35" s="2">
        <v>5.2980132450331098E-2</v>
      </c>
      <c r="K35" s="2">
        <v>6.1488673139158602E-2</v>
      </c>
    </row>
    <row r="36" spans="1:11" x14ac:dyDescent="0.25">
      <c r="A36" s="8" t="s">
        <v>88</v>
      </c>
      <c r="B36" s="2">
        <v>7.5471698113207503E-2</v>
      </c>
      <c r="C36" s="2">
        <v>7.2222222222222202E-2</v>
      </c>
      <c r="D36" s="2">
        <v>7.5812274368231E-2</v>
      </c>
      <c r="E36" s="2">
        <v>8.70337477797513E-2</v>
      </c>
      <c r="F36" s="2">
        <v>7.4957410562180596E-2</v>
      </c>
      <c r="G36" s="2">
        <v>7.0567986230636801E-2</v>
      </c>
      <c r="H36" s="2">
        <v>8.3752093802345107E-2</v>
      </c>
      <c r="I36" s="2">
        <v>7.1544715447154503E-2</v>
      </c>
      <c r="J36" s="2">
        <v>7.2847682119205295E-2</v>
      </c>
      <c r="K36" s="2">
        <v>7.4433656957928807E-2</v>
      </c>
    </row>
    <row r="37" spans="1:11" x14ac:dyDescent="0.25">
      <c r="A37" s="8" t="s">
        <v>89</v>
      </c>
      <c r="B37" s="2">
        <v>2.2222222222222199E-2</v>
      </c>
      <c r="C37" s="2">
        <v>6.6666666666666693E-2</v>
      </c>
      <c r="D37" s="2">
        <v>5.1282051282051301E-2</v>
      </c>
      <c r="E37" s="2">
        <v>5.1282051282051301E-2</v>
      </c>
      <c r="F37" s="2">
        <v>5.8823529411764698E-2</v>
      </c>
      <c r="G37" s="2">
        <v>7.1428571428571397E-2</v>
      </c>
      <c r="H37" s="2">
        <v>0.04</v>
      </c>
      <c r="I37" s="2">
        <v>8.6956521739130405E-2</v>
      </c>
      <c r="J37" s="2">
        <v>0.17857142857142899</v>
      </c>
      <c r="K37" s="2">
        <v>0.230769230769231</v>
      </c>
    </row>
    <row r="38" spans="1:11" x14ac:dyDescent="0.25">
      <c r="A38" s="8" t="s">
        <v>90</v>
      </c>
      <c r="B38" s="2">
        <v>0</v>
      </c>
      <c r="C38" s="2">
        <v>0</v>
      </c>
      <c r="D38" s="2">
        <v>0</v>
      </c>
      <c r="E38" s="2">
        <v>0</v>
      </c>
      <c r="F38" s="2">
        <v>0</v>
      </c>
      <c r="G38" s="2">
        <v>0</v>
      </c>
      <c r="H38" s="2">
        <v>0</v>
      </c>
      <c r="I38" s="2">
        <v>0</v>
      </c>
      <c r="J38" s="2">
        <v>0</v>
      </c>
      <c r="K38" s="2">
        <v>0</v>
      </c>
    </row>
    <row r="39" spans="1:11" x14ac:dyDescent="0.25">
      <c r="A39" s="8" t="s">
        <v>91</v>
      </c>
      <c r="B39" s="2">
        <v>4.4444444444444398E-2</v>
      </c>
      <c r="C39" s="2">
        <v>4.4444444444444398E-2</v>
      </c>
      <c r="D39" s="2">
        <v>5.1282051282051301E-2</v>
      </c>
      <c r="E39" s="2">
        <v>2.5641025641025599E-2</v>
      </c>
      <c r="F39" s="2">
        <v>2.9411764705882401E-2</v>
      </c>
      <c r="G39" s="2">
        <v>3.5714285714285698E-2</v>
      </c>
      <c r="H39" s="2">
        <v>0.04</v>
      </c>
      <c r="I39" s="2">
        <v>4.3478260869565202E-2</v>
      </c>
      <c r="J39" s="2">
        <v>3.5714285714285698E-2</v>
      </c>
      <c r="K39" s="2">
        <v>3.8461538461538498E-2</v>
      </c>
    </row>
    <row r="40" spans="1:11" x14ac:dyDescent="0.25">
      <c r="A40" s="8" t="s">
        <v>92</v>
      </c>
      <c r="B40" s="2">
        <v>0.844444444444444</v>
      </c>
      <c r="C40" s="2">
        <v>0.77777777777777801</v>
      </c>
      <c r="D40" s="2">
        <v>0.76923076923076905</v>
      </c>
      <c r="E40" s="2">
        <v>0.79487179487179505</v>
      </c>
      <c r="F40" s="2">
        <v>0.79411764705882304</v>
      </c>
      <c r="G40" s="2">
        <v>0.82142857142857095</v>
      </c>
      <c r="H40" s="2">
        <v>0.84</v>
      </c>
      <c r="I40" s="2">
        <v>0.78260869565217395</v>
      </c>
      <c r="J40" s="2">
        <v>0.67857142857142905</v>
      </c>
      <c r="K40" s="2">
        <v>0.65384615384615397</v>
      </c>
    </row>
    <row r="41" spans="1:11" x14ac:dyDescent="0.25">
      <c r="A41" s="8" t="s">
        <v>93</v>
      </c>
      <c r="B41" s="2">
        <v>4.4444444444444398E-2</v>
      </c>
      <c r="C41" s="2">
        <v>4.4444444444444398E-2</v>
      </c>
      <c r="D41" s="2">
        <v>5.1282051282051301E-2</v>
      </c>
      <c r="E41" s="2">
        <v>5.1282051282051301E-2</v>
      </c>
      <c r="F41" s="2">
        <v>5.8823529411764698E-2</v>
      </c>
      <c r="G41" s="2">
        <v>3.5714285714285698E-2</v>
      </c>
      <c r="H41" s="2">
        <v>0</v>
      </c>
      <c r="I41" s="2">
        <v>0</v>
      </c>
      <c r="J41" s="2">
        <v>0</v>
      </c>
      <c r="K41" s="2">
        <v>0</v>
      </c>
    </row>
    <row r="42" spans="1:11" x14ac:dyDescent="0.25">
      <c r="A42" s="8" t="s">
        <v>94</v>
      </c>
      <c r="B42" s="2">
        <v>4.4444444444444398E-2</v>
      </c>
      <c r="C42" s="2">
        <v>6.6666666666666693E-2</v>
      </c>
      <c r="D42" s="2">
        <v>7.69230769230769E-2</v>
      </c>
      <c r="E42" s="2">
        <v>7.69230769230769E-2</v>
      </c>
      <c r="F42" s="2">
        <v>5.8823529411764698E-2</v>
      </c>
      <c r="G42" s="2">
        <v>3.5714285714285698E-2</v>
      </c>
      <c r="H42" s="2">
        <v>0.08</v>
      </c>
      <c r="I42" s="2">
        <v>8.6956521739130405E-2</v>
      </c>
      <c r="J42" s="2">
        <v>0.107142857142857</v>
      </c>
      <c r="K42" s="2">
        <v>7.69230769230769E-2</v>
      </c>
    </row>
    <row r="43" spans="1:11" x14ac:dyDescent="0.25">
      <c r="A43" s="8" t="s">
        <v>95</v>
      </c>
      <c r="B43" s="2">
        <v>0.69387755102040805</v>
      </c>
      <c r="C43" s="2">
        <v>0.68115942028985499</v>
      </c>
      <c r="D43" s="2">
        <v>0.69642857142857095</v>
      </c>
      <c r="E43" s="2">
        <v>0.52631578947368396</v>
      </c>
      <c r="F43" s="2">
        <v>0.52631578947368396</v>
      </c>
      <c r="G43" s="2">
        <v>0.5</v>
      </c>
      <c r="H43" s="2">
        <v>0.50943396226415105</v>
      </c>
      <c r="I43" s="2">
        <v>0.48837209302325602</v>
      </c>
      <c r="J43" s="2">
        <v>0.47916666666666702</v>
      </c>
      <c r="K43" s="2">
        <v>0.44642857142857101</v>
      </c>
    </row>
    <row r="44" spans="1:11" x14ac:dyDescent="0.25">
      <c r="A44" s="8" t="s">
        <v>96</v>
      </c>
      <c r="B44" s="2">
        <v>3.06122448979592E-2</v>
      </c>
      <c r="C44" s="2">
        <v>1.4492753623188401E-2</v>
      </c>
      <c r="D44" s="2">
        <v>0</v>
      </c>
      <c r="E44" s="2">
        <v>3.5087719298245598E-2</v>
      </c>
      <c r="F44" s="2">
        <v>3.5087719298245598E-2</v>
      </c>
      <c r="G44" s="2">
        <v>3.7037037037037E-2</v>
      </c>
      <c r="H44" s="2">
        <v>7.5471698113207503E-2</v>
      </c>
      <c r="I44" s="2">
        <v>9.3023255813953501E-2</v>
      </c>
      <c r="J44" s="2">
        <v>6.25E-2</v>
      </c>
      <c r="K44" s="2">
        <v>8.9285714285714302E-2</v>
      </c>
    </row>
    <row r="45" spans="1:11" x14ac:dyDescent="0.25">
      <c r="A45" s="8" t="s">
        <v>97</v>
      </c>
      <c r="B45" s="2">
        <v>3.06122448979592E-2</v>
      </c>
      <c r="C45" s="2">
        <v>4.3478260869565202E-2</v>
      </c>
      <c r="D45" s="2">
        <v>5.3571428571428603E-2</v>
      </c>
      <c r="E45" s="2">
        <v>7.0175438596491196E-2</v>
      </c>
      <c r="F45" s="2">
        <v>7.0175438596491196E-2</v>
      </c>
      <c r="G45" s="2">
        <v>7.4074074074074098E-2</v>
      </c>
      <c r="H45" s="2">
        <v>5.6603773584905703E-2</v>
      </c>
      <c r="I45" s="2">
        <v>6.9767441860465101E-2</v>
      </c>
      <c r="J45" s="2">
        <v>4.1666666666666699E-2</v>
      </c>
      <c r="K45" s="2">
        <v>1.7857142857142901E-2</v>
      </c>
    </row>
    <row r="46" spans="1:11" x14ac:dyDescent="0.25">
      <c r="A46" s="8" t="s">
        <v>98</v>
      </c>
      <c r="B46" s="2">
        <v>9.1836734693877597E-2</v>
      </c>
      <c r="C46" s="2">
        <v>0.101449275362319</v>
      </c>
      <c r="D46" s="2">
        <v>8.9285714285714302E-2</v>
      </c>
      <c r="E46" s="2">
        <v>8.7719298245614002E-2</v>
      </c>
      <c r="F46" s="2">
        <v>7.0175438596491196E-2</v>
      </c>
      <c r="G46" s="2">
        <v>7.4074074074074098E-2</v>
      </c>
      <c r="H46" s="2">
        <v>3.77358490566038E-2</v>
      </c>
      <c r="I46" s="2">
        <v>2.32558139534884E-2</v>
      </c>
      <c r="J46" s="2">
        <v>6.25E-2</v>
      </c>
      <c r="K46" s="2">
        <v>7.1428571428571397E-2</v>
      </c>
    </row>
    <row r="47" spans="1:11" x14ac:dyDescent="0.25">
      <c r="A47" s="8" t="s">
        <v>99</v>
      </c>
      <c r="B47" s="2">
        <v>0.122448979591837</v>
      </c>
      <c r="C47" s="2">
        <v>0.14492753623188401</v>
      </c>
      <c r="D47" s="2">
        <v>0.14285714285714299</v>
      </c>
      <c r="E47" s="2">
        <v>0.26315789473684198</v>
      </c>
      <c r="F47" s="2">
        <v>0.26315789473684198</v>
      </c>
      <c r="G47" s="2">
        <v>0.27777777777777801</v>
      </c>
      <c r="H47" s="2">
        <v>0.30188679245283001</v>
      </c>
      <c r="I47" s="2">
        <v>0.30232558139534899</v>
      </c>
      <c r="J47" s="2">
        <v>0.29166666666666702</v>
      </c>
      <c r="K47" s="2">
        <v>0.30357142857142899</v>
      </c>
    </row>
    <row r="48" spans="1:11" x14ac:dyDescent="0.25">
      <c r="A48" s="8" t="s">
        <v>100</v>
      </c>
      <c r="B48" s="2">
        <v>3.06122448979592E-2</v>
      </c>
      <c r="C48" s="2">
        <v>1.4492753623188401E-2</v>
      </c>
      <c r="D48" s="2">
        <v>1.7857142857142901E-2</v>
      </c>
      <c r="E48" s="2">
        <v>1.7543859649122799E-2</v>
      </c>
      <c r="F48" s="2">
        <v>3.5087719298245598E-2</v>
      </c>
      <c r="G48" s="2">
        <v>3.7037037037037E-2</v>
      </c>
      <c r="H48" s="2">
        <v>1.88679245283019E-2</v>
      </c>
      <c r="I48" s="2">
        <v>2.32558139534884E-2</v>
      </c>
      <c r="J48" s="2">
        <v>6.25E-2</v>
      </c>
      <c r="K48" s="2">
        <v>7.1428571428571397E-2</v>
      </c>
    </row>
    <row r="49" spans="1:12" x14ac:dyDescent="0.25">
      <c r="A49" s="15"/>
    </row>
    <row r="50" spans="1:12" x14ac:dyDescent="0.25">
      <c r="A50" s="15"/>
    </row>
    <row r="51" spans="1:12" x14ac:dyDescent="0.25">
      <c r="A51" s="15"/>
      <c r="B51" s="21" t="s">
        <v>30</v>
      </c>
      <c r="C51" s="21"/>
      <c r="D51" s="21"/>
      <c r="E51" s="21"/>
      <c r="F51" s="21"/>
      <c r="G51" s="21"/>
      <c r="H51" s="21"/>
      <c r="I51" s="21"/>
      <c r="J51" s="21"/>
      <c r="K51" s="6" t="s">
        <v>31</v>
      </c>
      <c r="L51" s="6" t="s">
        <v>32</v>
      </c>
    </row>
    <row r="52" spans="1:12" x14ac:dyDescent="0.25">
      <c r="A52" s="9" t="s">
        <v>33</v>
      </c>
      <c r="B52" s="4" t="s">
        <v>14</v>
      </c>
      <c r="C52" s="4" t="s">
        <v>15</v>
      </c>
      <c r="D52" s="4" t="s">
        <v>16</v>
      </c>
      <c r="E52" s="4" t="s">
        <v>17</v>
      </c>
      <c r="F52" s="4" t="s">
        <v>18</v>
      </c>
      <c r="G52" s="4" t="s">
        <v>19</v>
      </c>
      <c r="H52" s="4" t="s">
        <v>20</v>
      </c>
      <c r="I52" s="4" t="s">
        <v>21</v>
      </c>
      <c r="J52" s="4" t="s">
        <v>22</v>
      </c>
      <c r="K52" s="4" t="s">
        <v>23</v>
      </c>
      <c r="L52" s="4" t="s">
        <v>24</v>
      </c>
    </row>
    <row r="53" spans="1:12" x14ac:dyDescent="0.25">
      <c r="A53" s="8" t="s">
        <v>83</v>
      </c>
      <c r="B53" s="2">
        <v>4.1666666666666699E-2</v>
      </c>
      <c r="C53" s="2">
        <v>-4.4444444444444401E-3</v>
      </c>
      <c r="D53" s="2">
        <v>-2.23214285714286E-2</v>
      </c>
      <c r="E53" s="2">
        <v>8.6757990867579904E-2</v>
      </c>
      <c r="F53" s="2">
        <v>2.9411764705882401E-2</v>
      </c>
      <c r="G53" s="2">
        <v>0</v>
      </c>
      <c r="H53" s="2">
        <v>6.5306122448979598E-2</v>
      </c>
      <c r="I53" s="2">
        <v>2.2988505747126398E-2</v>
      </c>
      <c r="J53" s="2">
        <v>-7.4906367041198503E-3</v>
      </c>
      <c r="K53" s="3">
        <v>8.1632653061224497E-2</v>
      </c>
      <c r="L53" s="3">
        <v>0.226851851851852</v>
      </c>
    </row>
    <row r="54" spans="1:12" x14ac:dyDescent="0.25">
      <c r="A54" s="8" t="s">
        <v>84</v>
      </c>
      <c r="B54" s="2">
        <v>0</v>
      </c>
      <c r="C54" s="2">
        <v>0.105263157894737</v>
      </c>
      <c r="D54" s="2">
        <v>4.7619047619047603E-2</v>
      </c>
      <c r="E54" s="2">
        <v>-4.5454545454545497E-2</v>
      </c>
      <c r="F54" s="2">
        <v>-0.14285714285714299</v>
      </c>
      <c r="G54" s="2">
        <v>0</v>
      </c>
      <c r="H54" s="2">
        <v>0</v>
      </c>
      <c r="I54" s="2">
        <v>-5.5555555555555601E-2</v>
      </c>
      <c r="J54" s="2">
        <v>-0.17647058823529399</v>
      </c>
      <c r="K54" s="3">
        <v>-0.22222222222222199</v>
      </c>
      <c r="L54" s="3">
        <v>-0.26315789473684198</v>
      </c>
    </row>
    <row r="55" spans="1:12" x14ac:dyDescent="0.25">
      <c r="A55" s="8" t="s">
        <v>85</v>
      </c>
      <c r="B55" s="2">
        <v>4.1666666666666699E-2</v>
      </c>
      <c r="C55" s="2">
        <v>0.04</v>
      </c>
      <c r="D55" s="2">
        <v>0.115384615384615</v>
      </c>
      <c r="E55" s="2">
        <v>-6.8965517241379296E-2</v>
      </c>
      <c r="F55" s="2">
        <v>3.7037037037037E-2</v>
      </c>
      <c r="G55" s="2">
        <v>-3.5714285714285698E-2</v>
      </c>
      <c r="H55" s="2">
        <v>3.7037037037037E-2</v>
      </c>
      <c r="I55" s="2">
        <v>-3.5714285714285698E-2</v>
      </c>
      <c r="J55" s="2">
        <v>3.7037037037037E-2</v>
      </c>
      <c r="K55" s="3">
        <v>0</v>
      </c>
      <c r="L55" s="3">
        <v>0.16666666666666699</v>
      </c>
    </row>
    <row r="56" spans="1:12" x14ac:dyDescent="0.25">
      <c r="A56" s="8" t="s">
        <v>86</v>
      </c>
      <c r="B56" s="2">
        <v>-9.7560975609756097E-3</v>
      </c>
      <c r="C56" s="2">
        <v>3.9408866995073899E-2</v>
      </c>
      <c r="D56" s="2">
        <v>4.739336492891E-3</v>
      </c>
      <c r="E56" s="2">
        <v>7.0754716981132101E-2</v>
      </c>
      <c r="F56" s="2">
        <v>-4.4052863436123399E-2</v>
      </c>
      <c r="G56" s="2">
        <v>1.8433179723502301E-2</v>
      </c>
      <c r="H56" s="2">
        <v>3.1674208144796399E-2</v>
      </c>
      <c r="I56" s="2">
        <v>-4.8245614035087703E-2</v>
      </c>
      <c r="J56" s="2">
        <v>4.6082949308755797E-2</v>
      </c>
      <c r="K56" s="3">
        <v>4.6082949308755797E-2</v>
      </c>
      <c r="L56" s="3">
        <v>0.107317073170732</v>
      </c>
    </row>
    <row r="57" spans="1:12" x14ac:dyDescent="0.25">
      <c r="A57" s="8" t="s">
        <v>87</v>
      </c>
      <c r="B57" s="2">
        <v>0.115384615384615</v>
      </c>
      <c r="C57" s="2">
        <v>3.4482758620689703E-2</v>
      </c>
      <c r="D57" s="2">
        <v>6.6666666666666693E-2</v>
      </c>
      <c r="E57" s="2">
        <v>-6.25E-2</v>
      </c>
      <c r="F57" s="2">
        <v>6.6666666666666693E-2</v>
      </c>
      <c r="G57" s="2">
        <v>0.125</v>
      </c>
      <c r="H57" s="2">
        <v>0</v>
      </c>
      <c r="I57" s="2">
        <v>-0.11111111111111099</v>
      </c>
      <c r="J57" s="2">
        <v>0.1875</v>
      </c>
      <c r="K57" s="3">
        <v>0.1875</v>
      </c>
      <c r="L57" s="3">
        <v>0.46153846153846201</v>
      </c>
    </row>
    <row r="58" spans="1:12" x14ac:dyDescent="0.25">
      <c r="A58" s="8" t="s">
        <v>88</v>
      </c>
      <c r="B58" s="2">
        <v>-2.5000000000000001E-2</v>
      </c>
      <c r="C58" s="2">
        <v>7.69230769230769E-2</v>
      </c>
      <c r="D58" s="2">
        <v>0.16666666666666699</v>
      </c>
      <c r="E58" s="2">
        <v>-0.102040816326531</v>
      </c>
      <c r="F58" s="2">
        <v>-6.8181818181818205E-2</v>
      </c>
      <c r="G58" s="2">
        <v>0.219512195121951</v>
      </c>
      <c r="H58" s="2">
        <v>-0.12</v>
      </c>
      <c r="I58" s="2">
        <v>0</v>
      </c>
      <c r="J58" s="2">
        <v>4.5454545454545497E-2</v>
      </c>
      <c r="K58" s="3">
        <v>0.12195121951219499</v>
      </c>
      <c r="L58" s="3">
        <v>0.15</v>
      </c>
    </row>
    <row r="59" spans="1:12" x14ac:dyDescent="0.25">
      <c r="A59" s="8" t="s">
        <v>89</v>
      </c>
      <c r="B59" s="2">
        <v>2</v>
      </c>
      <c r="C59" s="2">
        <v>-0.33333333333333298</v>
      </c>
      <c r="D59" s="2">
        <v>0</v>
      </c>
      <c r="E59" s="2">
        <v>0</v>
      </c>
      <c r="F59" s="2">
        <v>0</v>
      </c>
      <c r="G59" s="2">
        <v>-0.5</v>
      </c>
      <c r="H59" s="2">
        <v>1</v>
      </c>
      <c r="I59" s="2">
        <v>1.5</v>
      </c>
      <c r="J59" s="2">
        <v>0.2</v>
      </c>
      <c r="K59" s="3">
        <v>2</v>
      </c>
      <c r="L59" s="3">
        <v>5</v>
      </c>
    </row>
    <row r="60" spans="1:12" x14ac:dyDescent="0.25">
      <c r="A60" s="8" t="s">
        <v>90</v>
      </c>
      <c r="B60" s="2">
        <v>0</v>
      </c>
      <c r="C60" s="2">
        <v>0</v>
      </c>
      <c r="D60" s="2">
        <v>0</v>
      </c>
      <c r="E60" s="2">
        <v>0</v>
      </c>
      <c r="F60" s="2">
        <v>0</v>
      </c>
      <c r="G60" s="2">
        <v>0</v>
      </c>
      <c r="H60" s="2">
        <v>0</v>
      </c>
      <c r="I60" s="2">
        <v>0</v>
      </c>
      <c r="J60" s="2">
        <v>0</v>
      </c>
      <c r="K60" s="3">
        <v>0</v>
      </c>
      <c r="L60" s="3">
        <v>0</v>
      </c>
    </row>
    <row r="61" spans="1:12" x14ac:dyDescent="0.25">
      <c r="A61" s="8" t="s">
        <v>91</v>
      </c>
      <c r="B61" s="2">
        <v>0</v>
      </c>
      <c r="C61" s="2">
        <v>0</v>
      </c>
      <c r="D61" s="2">
        <v>-0.5</v>
      </c>
      <c r="E61" s="2">
        <v>0</v>
      </c>
      <c r="F61" s="2">
        <v>0</v>
      </c>
      <c r="G61" s="2">
        <v>0</v>
      </c>
      <c r="H61" s="2">
        <v>0</v>
      </c>
      <c r="I61" s="2">
        <v>0</v>
      </c>
      <c r="J61" s="2">
        <v>0</v>
      </c>
      <c r="K61" s="3">
        <v>0</v>
      </c>
      <c r="L61" s="3">
        <v>-0.5</v>
      </c>
    </row>
    <row r="62" spans="1:12" x14ac:dyDescent="0.25">
      <c r="A62" s="8" t="s">
        <v>92</v>
      </c>
      <c r="B62" s="2">
        <v>-7.8947368421052599E-2</v>
      </c>
      <c r="C62" s="2">
        <v>-0.14285714285714299</v>
      </c>
      <c r="D62" s="2">
        <v>3.3333333333333298E-2</v>
      </c>
      <c r="E62" s="2">
        <v>-0.12903225806451599</v>
      </c>
      <c r="F62" s="2">
        <v>-0.148148148148148</v>
      </c>
      <c r="G62" s="2">
        <v>-8.6956521739130405E-2</v>
      </c>
      <c r="H62" s="2">
        <v>-0.14285714285714299</v>
      </c>
      <c r="I62" s="2">
        <v>5.5555555555555601E-2</v>
      </c>
      <c r="J62" s="2">
        <v>-0.105263157894737</v>
      </c>
      <c r="K62" s="3">
        <v>-0.26086956521739102</v>
      </c>
      <c r="L62" s="3">
        <v>-0.55263157894736803</v>
      </c>
    </row>
    <row r="63" spans="1:12" x14ac:dyDescent="0.25">
      <c r="A63" s="8" t="s">
        <v>93</v>
      </c>
      <c r="B63" s="2">
        <v>0</v>
      </c>
      <c r="C63" s="2">
        <v>0</v>
      </c>
      <c r="D63" s="2">
        <v>0</v>
      </c>
      <c r="E63" s="2">
        <v>0</v>
      </c>
      <c r="F63" s="2">
        <v>-0.5</v>
      </c>
      <c r="G63" s="2">
        <v>-1</v>
      </c>
      <c r="H63" s="2">
        <v>0</v>
      </c>
      <c r="I63" s="2">
        <v>0</v>
      </c>
      <c r="J63" s="2">
        <v>0</v>
      </c>
      <c r="K63" s="3">
        <v>-1</v>
      </c>
      <c r="L63" s="3">
        <v>-1</v>
      </c>
    </row>
    <row r="64" spans="1:12" x14ac:dyDescent="0.25">
      <c r="A64" s="8" t="s">
        <v>94</v>
      </c>
      <c r="B64" s="2">
        <v>0.5</v>
      </c>
      <c r="C64" s="2">
        <v>0</v>
      </c>
      <c r="D64" s="2">
        <v>0</v>
      </c>
      <c r="E64" s="2">
        <v>-0.33333333333333298</v>
      </c>
      <c r="F64" s="2">
        <v>-0.5</v>
      </c>
      <c r="G64" s="2">
        <v>1</v>
      </c>
      <c r="H64" s="2">
        <v>0</v>
      </c>
      <c r="I64" s="2">
        <v>0.5</v>
      </c>
      <c r="J64" s="2">
        <v>-0.33333333333333298</v>
      </c>
      <c r="K64" s="3">
        <v>1</v>
      </c>
      <c r="L64" s="3">
        <v>0</v>
      </c>
    </row>
    <row r="65" spans="1:12" x14ac:dyDescent="0.25">
      <c r="A65" s="8" t="s">
        <v>95</v>
      </c>
      <c r="B65" s="2">
        <v>-0.308823529411765</v>
      </c>
      <c r="C65" s="2">
        <v>-0.170212765957447</v>
      </c>
      <c r="D65" s="2">
        <v>-0.230769230769231</v>
      </c>
      <c r="E65" s="2">
        <v>0</v>
      </c>
      <c r="F65" s="2">
        <v>-0.1</v>
      </c>
      <c r="G65" s="2">
        <v>0</v>
      </c>
      <c r="H65" s="2">
        <v>-0.22222222222222199</v>
      </c>
      <c r="I65" s="2">
        <v>9.5238095238095205E-2</v>
      </c>
      <c r="J65" s="2">
        <v>8.6956521739130405E-2</v>
      </c>
      <c r="K65" s="3">
        <v>-7.4074074074074098E-2</v>
      </c>
      <c r="L65" s="3">
        <v>-0.63235294117647101</v>
      </c>
    </row>
    <row r="66" spans="1:12" x14ac:dyDescent="0.25">
      <c r="A66" s="8" t="s">
        <v>96</v>
      </c>
      <c r="B66" s="2">
        <v>-0.66666666666666696</v>
      </c>
      <c r="C66" s="2">
        <v>-1</v>
      </c>
      <c r="D66" s="2">
        <v>0</v>
      </c>
      <c r="E66" s="2">
        <v>0</v>
      </c>
      <c r="F66" s="2">
        <v>0</v>
      </c>
      <c r="G66" s="2">
        <v>1</v>
      </c>
      <c r="H66" s="2">
        <v>0</v>
      </c>
      <c r="I66" s="2">
        <v>-0.25</v>
      </c>
      <c r="J66" s="2">
        <v>0.66666666666666696</v>
      </c>
      <c r="K66" s="3">
        <v>1.5</v>
      </c>
      <c r="L66" s="3">
        <v>0.66666666666666696</v>
      </c>
    </row>
    <row r="67" spans="1:12" x14ac:dyDescent="0.25">
      <c r="A67" s="8" t="s">
        <v>97</v>
      </c>
      <c r="B67" s="2">
        <v>0</v>
      </c>
      <c r="C67" s="2">
        <v>0</v>
      </c>
      <c r="D67" s="2">
        <v>0.33333333333333298</v>
      </c>
      <c r="E67" s="2">
        <v>0</v>
      </c>
      <c r="F67" s="2">
        <v>0</v>
      </c>
      <c r="G67" s="2">
        <v>-0.25</v>
      </c>
      <c r="H67" s="2">
        <v>0</v>
      </c>
      <c r="I67" s="2">
        <v>-0.33333333333333298</v>
      </c>
      <c r="J67" s="2">
        <v>-0.5</v>
      </c>
      <c r="K67" s="3">
        <v>-0.75</v>
      </c>
      <c r="L67" s="3">
        <v>-0.66666666666666696</v>
      </c>
    </row>
    <row r="68" spans="1:12" x14ac:dyDescent="0.25">
      <c r="A68" s="8" t="s">
        <v>98</v>
      </c>
      <c r="B68" s="2">
        <v>-0.22222222222222199</v>
      </c>
      <c r="C68" s="2">
        <v>-0.28571428571428598</v>
      </c>
      <c r="D68" s="2">
        <v>0</v>
      </c>
      <c r="E68" s="2">
        <v>-0.2</v>
      </c>
      <c r="F68" s="2">
        <v>0</v>
      </c>
      <c r="G68" s="2">
        <v>-0.5</v>
      </c>
      <c r="H68" s="2">
        <v>-0.5</v>
      </c>
      <c r="I68" s="2">
        <v>2</v>
      </c>
      <c r="J68" s="2">
        <v>0.33333333333333298</v>
      </c>
      <c r="K68" s="3">
        <v>0</v>
      </c>
      <c r="L68" s="3">
        <v>-0.55555555555555602</v>
      </c>
    </row>
    <row r="69" spans="1:12" x14ac:dyDescent="0.25">
      <c r="A69" s="8" t="s">
        <v>99</v>
      </c>
      <c r="B69" s="2">
        <v>-0.16666666666666699</v>
      </c>
      <c r="C69" s="2">
        <v>-0.2</v>
      </c>
      <c r="D69" s="2">
        <v>0.875</v>
      </c>
      <c r="E69" s="2">
        <v>0</v>
      </c>
      <c r="F69" s="2">
        <v>0</v>
      </c>
      <c r="G69" s="2">
        <v>6.6666666666666693E-2</v>
      </c>
      <c r="H69" s="2">
        <v>-0.1875</v>
      </c>
      <c r="I69" s="2">
        <v>7.69230769230769E-2</v>
      </c>
      <c r="J69" s="2">
        <v>0.214285714285714</v>
      </c>
      <c r="K69" s="3">
        <v>0.133333333333333</v>
      </c>
      <c r="L69" s="3">
        <v>0.41666666666666702</v>
      </c>
    </row>
    <row r="70" spans="1:12" x14ac:dyDescent="0.25">
      <c r="A70" s="8" t="s">
        <v>100</v>
      </c>
      <c r="B70" s="2">
        <v>-0.66666666666666696</v>
      </c>
      <c r="C70" s="2">
        <v>0</v>
      </c>
      <c r="D70" s="2">
        <v>0</v>
      </c>
      <c r="E70" s="2">
        <v>1</v>
      </c>
      <c r="F70" s="2">
        <v>0</v>
      </c>
      <c r="G70" s="2">
        <v>-0.5</v>
      </c>
      <c r="H70" s="2">
        <v>0</v>
      </c>
      <c r="I70" s="2">
        <v>2</v>
      </c>
      <c r="J70" s="2">
        <v>0.33333333333333298</v>
      </c>
      <c r="K70" s="3">
        <v>1</v>
      </c>
      <c r="L70" s="3">
        <v>0.33333333333333298</v>
      </c>
    </row>
    <row r="71" spans="1:12" x14ac:dyDescent="0.25">
      <c r="A71" s="11" t="s">
        <v>13</v>
      </c>
      <c r="B71" s="3">
        <v>-2.82317979197623E-2</v>
      </c>
      <c r="C71" s="3">
        <v>-7.6452599388379203E-3</v>
      </c>
      <c r="D71" s="3">
        <v>1.5408320493066299E-2</v>
      </c>
      <c r="E71" s="3">
        <v>2.8831562974203299E-2</v>
      </c>
      <c r="F71" s="3">
        <v>-2.21238938053097E-2</v>
      </c>
      <c r="G71" s="3">
        <v>1.8099547511312201E-2</v>
      </c>
      <c r="H71" s="3">
        <v>8.8888888888888906E-3</v>
      </c>
      <c r="I71" s="3">
        <v>-1.46842878120411E-3</v>
      </c>
      <c r="J71" s="3">
        <v>2.9411764705882401E-2</v>
      </c>
      <c r="K71" s="3">
        <v>5.5806938159879298E-2</v>
      </c>
      <c r="L71" s="3">
        <v>4.0118870728083199E-2</v>
      </c>
    </row>
    <row r="72" spans="1:12" x14ac:dyDescent="0.25">
      <c r="A72" s="15"/>
    </row>
    <row r="73" spans="1:12" x14ac:dyDescent="0.25">
      <c r="A73" s="13" t="s">
        <v>34</v>
      </c>
    </row>
    <row r="74" spans="1:12" x14ac:dyDescent="0.25">
      <c r="A74" s="14" t="s">
        <v>35</v>
      </c>
    </row>
    <row r="75" spans="1:12" x14ac:dyDescent="0.25">
      <c r="A75" s="14" t="s">
        <v>36</v>
      </c>
    </row>
    <row r="76" spans="1:12" x14ac:dyDescent="0.25">
      <c r="A76" s="14" t="s">
        <v>37</v>
      </c>
    </row>
    <row r="77" spans="1:12" x14ac:dyDescent="0.25">
      <c r="A77" s="14" t="s">
        <v>102</v>
      </c>
    </row>
    <row r="78" spans="1:12" x14ac:dyDescent="0.25">
      <c r="A78" s="14" t="s">
        <v>38</v>
      </c>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194</v>
      </c>
    </row>
    <row r="2" spans="1:11" ht="15" x14ac:dyDescent="0.25">
      <c r="A2" s="12" t="s">
        <v>195</v>
      </c>
    </row>
    <row r="3" spans="1:11" ht="15" x14ac:dyDescent="0.25">
      <c r="A3" s="12" t="s">
        <v>27</v>
      </c>
    </row>
    <row r="4" spans="1:11" x14ac:dyDescent="0.25">
      <c r="A4" s="15"/>
    </row>
    <row r="5" spans="1:11" x14ac:dyDescent="0.25">
      <c r="A5" s="17" t="str">
        <f>HYPERLINK("#'Table of contents'!A76",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10</v>
      </c>
      <c r="B8" s="1">
        <v>1145</v>
      </c>
      <c r="C8" s="1">
        <v>1142</v>
      </c>
      <c r="D8" s="1">
        <v>1145</v>
      </c>
      <c r="E8" s="1">
        <v>1104</v>
      </c>
      <c r="F8" s="1">
        <v>1077</v>
      </c>
      <c r="G8" s="1">
        <v>1002</v>
      </c>
      <c r="H8" s="1">
        <v>999</v>
      </c>
      <c r="I8" s="1">
        <v>914</v>
      </c>
      <c r="J8" s="1">
        <v>887</v>
      </c>
      <c r="K8" s="1">
        <v>855</v>
      </c>
    </row>
    <row r="9" spans="1:11" x14ac:dyDescent="0.25">
      <c r="A9" s="16" t="s">
        <v>11</v>
      </c>
      <c r="B9" s="1">
        <v>2230</v>
      </c>
      <c r="C9" s="1">
        <v>2139</v>
      </c>
      <c r="D9" s="1">
        <v>2220</v>
      </c>
      <c r="E9" s="1">
        <v>2303</v>
      </c>
      <c r="F9" s="1">
        <v>2365</v>
      </c>
      <c r="G9" s="1">
        <v>2462</v>
      </c>
      <c r="H9" s="1">
        <v>2574</v>
      </c>
      <c r="I9" s="1">
        <v>2648</v>
      </c>
      <c r="J9" s="1">
        <v>2792</v>
      </c>
      <c r="K9" s="1">
        <v>2885</v>
      </c>
    </row>
    <row r="10" spans="1:11" x14ac:dyDescent="0.25">
      <c r="A10" s="16" t="s">
        <v>12</v>
      </c>
      <c r="B10" s="1">
        <v>269</v>
      </c>
      <c r="C10" s="1">
        <v>271</v>
      </c>
      <c r="D10" s="1">
        <v>275</v>
      </c>
      <c r="E10" s="1">
        <v>260</v>
      </c>
      <c r="F10" s="1">
        <v>277</v>
      </c>
      <c r="G10" s="1">
        <v>285</v>
      </c>
      <c r="H10" s="1">
        <v>297</v>
      </c>
      <c r="I10" s="1">
        <v>319</v>
      </c>
      <c r="J10" s="1">
        <v>334</v>
      </c>
      <c r="K10" s="1">
        <v>348</v>
      </c>
    </row>
    <row r="11" spans="1:11" x14ac:dyDescent="0.25">
      <c r="A11" s="10" t="s">
        <v>13</v>
      </c>
      <c r="B11" s="5">
        <v>3644</v>
      </c>
      <c r="C11" s="5">
        <v>3552</v>
      </c>
      <c r="D11" s="5">
        <v>3640</v>
      </c>
      <c r="E11" s="5">
        <v>3667</v>
      </c>
      <c r="F11" s="5">
        <v>3719</v>
      </c>
      <c r="G11" s="5">
        <v>3749</v>
      </c>
      <c r="H11" s="5">
        <v>3870</v>
      </c>
      <c r="I11" s="5">
        <v>3881</v>
      </c>
      <c r="J11" s="5">
        <v>4013</v>
      </c>
      <c r="K11" s="5">
        <v>4088</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10</v>
      </c>
      <c r="B16" s="2">
        <v>0.31421514818880403</v>
      </c>
      <c r="C16" s="2">
        <v>0.32150900900900897</v>
      </c>
      <c r="D16" s="2">
        <v>0.31456043956044</v>
      </c>
      <c r="E16" s="2">
        <v>0.30106353967821098</v>
      </c>
      <c r="F16" s="2">
        <v>0.28959397687550398</v>
      </c>
      <c r="G16" s="2">
        <v>0.26727127233928999</v>
      </c>
      <c r="H16" s="2">
        <v>0.25813953488372099</v>
      </c>
      <c r="I16" s="2">
        <v>0.235506312805978</v>
      </c>
      <c r="J16" s="2">
        <v>0.22103164714677301</v>
      </c>
      <c r="K16" s="2">
        <v>0.209148727984344</v>
      </c>
    </row>
    <row r="17" spans="1:12" x14ac:dyDescent="0.25">
      <c r="A17" s="8" t="s">
        <v>11</v>
      </c>
      <c r="B17" s="2">
        <v>0.61196487376509301</v>
      </c>
      <c r="C17" s="2">
        <v>0.60219594594594605</v>
      </c>
      <c r="D17" s="2">
        <v>0.60989010989011005</v>
      </c>
      <c r="E17" s="2">
        <v>0.62803381510771705</v>
      </c>
      <c r="F17" s="2">
        <v>0.63592363538585595</v>
      </c>
      <c r="G17" s="2">
        <v>0.65670845558815705</v>
      </c>
      <c r="H17" s="2">
        <v>0.665116279069767</v>
      </c>
      <c r="I17" s="2">
        <v>0.68229837670703397</v>
      </c>
      <c r="J17" s="2">
        <v>0.69573884874158998</v>
      </c>
      <c r="K17" s="2">
        <v>0.705724070450098</v>
      </c>
    </row>
    <row r="18" spans="1:12" x14ac:dyDescent="0.25">
      <c r="A18" s="8" t="s">
        <v>12</v>
      </c>
      <c r="B18" s="2">
        <v>7.3819978046103199E-2</v>
      </c>
      <c r="C18" s="2">
        <v>7.6295045045045001E-2</v>
      </c>
      <c r="D18" s="2">
        <v>7.5549450549450503E-2</v>
      </c>
      <c r="E18" s="2">
        <v>7.09026452140714E-2</v>
      </c>
      <c r="F18" s="2">
        <v>7.4482387738639397E-2</v>
      </c>
      <c r="G18" s="2">
        <v>7.60202720725527E-2</v>
      </c>
      <c r="H18" s="2">
        <v>7.6744186046511606E-2</v>
      </c>
      <c r="I18" s="2">
        <v>8.2195310486987902E-2</v>
      </c>
      <c r="J18" s="2">
        <v>8.3229504111637195E-2</v>
      </c>
      <c r="K18" s="2">
        <v>8.5127201565557697E-2</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10</v>
      </c>
      <c r="B23" s="2">
        <v>-2.6200873362445401E-3</v>
      </c>
      <c r="C23" s="2">
        <v>2.62697022767075E-3</v>
      </c>
      <c r="D23" s="2">
        <v>-3.5807860262008703E-2</v>
      </c>
      <c r="E23" s="2">
        <v>-2.4456521739130401E-2</v>
      </c>
      <c r="F23" s="2">
        <v>-6.9637883008356494E-2</v>
      </c>
      <c r="G23" s="2">
        <v>-2.9940119760479E-3</v>
      </c>
      <c r="H23" s="2">
        <v>-8.5085085085085096E-2</v>
      </c>
      <c r="I23" s="2">
        <v>-2.95404814004376E-2</v>
      </c>
      <c r="J23" s="2">
        <v>-3.6076662908680897E-2</v>
      </c>
      <c r="K23" s="3">
        <v>-0.14670658682634699</v>
      </c>
      <c r="L23" s="3">
        <v>-0.25327510917030599</v>
      </c>
    </row>
    <row r="24" spans="1:12" x14ac:dyDescent="0.25">
      <c r="A24" s="8" t="s">
        <v>11</v>
      </c>
      <c r="B24" s="2">
        <v>-4.08071748878924E-2</v>
      </c>
      <c r="C24" s="2">
        <v>3.7868162692847103E-2</v>
      </c>
      <c r="D24" s="2">
        <v>3.7387387387387401E-2</v>
      </c>
      <c r="E24" s="2">
        <v>2.6921406860616601E-2</v>
      </c>
      <c r="F24" s="2">
        <v>4.1014799154334002E-2</v>
      </c>
      <c r="G24" s="2">
        <v>4.5491470349309497E-2</v>
      </c>
      <c r="H24" s="2">
        <v>2.87490287490287E-2</v>
      </c>
      <c r="I24" s="2">
        <v>5.4380664652568002E-2</v>
      </c>
      <c r="J24" s="2">
        <v>3.3309455587392602E-2</v>
      </c>
      <c r="K24" s="3">
        <v>0.17181153533712401</v>
      </c>
      <c r="L24" s="3">
        <v>0.29372197309416997</v>
      </c>
    </row>
    <row r="25" spans="1:12" x14ac:dyDescent="0.25">
      <c r="A25" s="8" t="s">
        <v>12</v>
      </c>
      <c r="B25" s="2">
        <v>7.4349442379182196E-3</v>
      </c>
      <c r="C25" s="2">
        <v>1.4760147601476E-2</v>
      </c>
      <c r="D25" s="2">
        <v>-5.4545454545454501E-2</v>
      </c>
      <c r="E25" s="2">
        <v>6.5384615384615402E-2</v>
      </c>
      <c r="F25" s="2">
        <v>2.8880866425992802E-2</v>
      </c>
      <c r="G25" s="2">
        <v>4.2105263157894701E-2</v>
      </c>
      <c r="H25" s="2">
        <v>7.4074074074074098E-2</v>
      </c>
      <c r="I25" s="2">
        <v>4.70219435736677E-2</v>
      </c>
      <c r="J25" s="2">
        <v>4.1916167664670698E-2</v>
      </c>
      <c r="K25" s="3">
        <v>0.221052631578947</v>
      </c>
      <c r="L25" s="3">
        <v>0.29368029739777002</v>
      </c>
    </row>
    <row r="26" spans="1:12" x14ac:dyDescent="0.25">
      <c r="A26" s="11" t="s">
        <v>13</v>
      </c>
      <c r="B26" s="3">
        <v>-2.52469813391877E-2</v>
      </c>
      <c r="C26" s="3">
        <v>2.4774774774774799E-2</v>
      </c>
      <c r="D26" s="3">
        <v>7.4175824175824199E-3</v>
      </c>
      <c r="E26" s="3">
        <v>1.41805290428143E-2</v>
      </c>
      <c r="F26" s="3">
        <v>8.0666845926324303E-3</v>
      </c>
      <c r="G26" s="3">
        <v>3.22752734062417E-2</v>
      </c>
      <c r="H26" s="3">
        <v>2.8423772609819098E-3</v>
      </c>
      <c r="I26" s="3">
        <v>3.4011852615305302E-2</v>
      </c>
      <c r="J26" s="3">
        <v>1.86892599053077E-2</v>
      </c>
      <c r="K26" s="3">
        <v>9.0424113096825798E-2</v>
      </c>
      <c r="L26" s="3">
        <v>0.121844127332602</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196</v>
      </c>
    </row>
    <row r="2" spans="1:11" ht="15" x14ac:dyDescent="0.25">
      <c r="A2" s="12" t="s">
        <v>195</v>
      </c>
    </row>
    <row r="3" spans="1:11" ht="15" x14ac:dyDescent="0.25">
      <c r="A3" s="12" t="s">
        <v>42</v>
      </c>
    </row>
    <row r="4" spans="1:11" x14ac:dyDescent="0.25">
      <c r="A4" s="15"/>
    </row>
    <row r="5" spans="1:11" x14ac:dyDescent="0.25">
      <c r="A5" s="17" t="str">
        <f>HYPERLINK("#'Table of contents'!A77",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39</v>
      </c>
      <c r="B8" s="1">
        <v>1019</v>
      </c>
      <c r="C8" s="1">
        <v>910</v>
      </c>
      <c r="D8" s="1">
        <v>887</v>
      </c>
      <c r="E8" s="1">
        <v>853</v>
      </c>
      <c r="F8" s="1">
        <v>859</v>
      </c>
      <c r="G8" s="1">
        <v>855</v>
      </c>
      <c r="H8" s="1">
        <v>914</v>
      </c>
      <c r="I8" s="1">
        <v>930</v>
      </c>
      <c r="J8" s="1">
        <v>988</v>
      </c>
      <c r="K8" s="1">
        <v>1018</v>
      </c>
    </row>
    <row r="9" spans="1:11" x14ac:dyDescent="0.25">
      <c r="A9" s="16" t="s">
        <v>40</v>
      </c>
      <c r="B9" s="1">
        <v>2625</v>
      </c>
      <c r="C9" s="1">
        <v>2642</v>
      </c>
      <c r="D9" s="1">
        <v>2753</v>
      </c>
      <c r="E9" s="1">
        <v>2814</v>
      </c>
      <c r="F9" s="1">
        <v>2860</v>
      </c>
      <c r="G9" s="1">
        <v>2894</v>
      </c>
      <c r="H9" s="1">
        <v>2956</v>
      </c>
      <c r="I9" s="1">
        <v>2951</v>
      </c>
      <c r="J9" s="1">
        <v>3025</v>
      </c>
      <c r="K9" s="1">
        <v>3070</v>
      </c>
    </row>
    <row r="10" spans="1:11" x14ac:dyDescent="0.25">
      <c r="A10" s="10" t="s">
        <v>13</v>
      </c>
      <c r="B10" s="5">
        <v>3644</v>
      </c>
      <c r="C10" s="5">
        <v>3552</v>
      </c>
      <c r="D10" s="5">
        <v>3640</v>
      </c>
      <c r="E10" s="5">
        <v>3667</v>
      </c>
      <c r="F10" s="5">
        <v>3719</v>
      </c>
      <c r="G10" s="5">
        <v>3749</v>
      </c>
      <c r="H10" s="5">
        <v>3870</v>
      </c>
      <c r="I10" s="5">
        <v>3881</v>
      </c>
      <c r="J10" s="5">
        <v>4013</v>
      </c>
      <c r="K10" s="5">
        <v>4088</v>
      </c>
    </row>
    <row r="11" spans="1:11" x14ac:dyDescent="0.25">
      <c r="A11" s="15"/>
    </row>
    <row r="12" spans="1:11" x14ac:dyDescent="0.25">
      <c r="A12" s="15"/>
    </row>
    <row r="13" spans="1:11" x14ac:dyDescent="0.25">
      <c r="A13" s="15"/>
      <c r="B13" s="21" t="s">
        <v>29</v>
      </c>
      <c r="C13" s="22"/>
      <c r="D13" s="22"/>
      <c r="E13" s="22"/>
      <c r="F13" s="22"/>
      <c r="G13" s="22"/>
      <c r="H13" s="22"/>
      <c r="I13" s="22"/>
      <c r="J13" s="22"/>
      <c r="K13" s="22"/>
    </row>
    <row r="14" spans="1:11" x14ac:dyDescent="0.25">
      <c r="A14" s="9" t="s">
        <v>33</v>
      </c>
      <c r="B14" s="4" t="s">
        <v>0</v>
      </c>
      <c r="C14" s="4" t="s">
        <v>1</v>
      </c>
      <c r="D14" s="4" t="s">
        <v>2</v>
      </c>
      <c r="E14" s="4" t="s">
        <v>3</v>
      </c>
      <c r="F14" s="4" t="s">
        <v>4</v>
      </c>
      <c r="G14" s="4" t="s">
        <v>5</v>
      </c>
      <c r="H14" s="4" t="s">
        <v>6</v>
      </c>
      <c r="I14" s="4" t="s">
        <v>7</v>
      </c>
      <c r="J14" s="4" t="s">
        <v>8</v>
      </c>
      <c r="K14" s="4" t="s">
        <v>9</v>
      </c>
    </row>
    <row r="15" spans="1:11" x14ac:dyDescent="0.25">
      <c r="A15" s="8" t="s">
        <v>39</v>
      </c>
      <c r="B15" s="2">
        <v>0.279637760702525</v>
      </c>
      <c r="C15" s="2">
        <v>0.25619369369369399</v>
      </c>
      <c r="D15" s="2">
        <v>0.24368131868131901</v>
      </c>
      <c r="E15" s="2">
        <v>0.232615216798473</v>
      </c>
      <c r="F15" s="2">
        <v>0.23097606883570901</v>
      </c>
      <c r="G15" s="2">
        <v>0.228060816217658</v>
      </c>
      <c r="H15" s="2">
        <v>0.236175710594315</v>
      </c>
      <c r="I15" s="2">
        <v>0.23962896160783301</v>
      </c>
      <c r="J15" s="2">
        <v>0.246199850485921</v>
      </c>
      <c r="K15" s="2">
        <v>0.249021526418787</v>
      </c>
    </row>
    <row r="16" spans="1:11" x14ac:dyDescent="0.25">
      <c r="A16" s="8" t="s">
        <v>40</v>
      </c>
      <c r="B16" s="2">
        <v>0.720362239297475</v>
      </c>
      <c r="C16" s="2">
        <v>0.74380630630630595</v>
      </c>
      <c r="D16" s="2">
        <v>0.75631868131868096</v>
      </c>
      <c r="E16" s="2">
        <v>0.76738478320152703</v>
      </c>
      <c r="F16" s="2">
        <v>0.76902393116429102</v>
      </c>
      <c r="G16" s="2">
        <v>0.77193918378234205</v>
      </c>
      <c r="H16" s="2">
        <v>0.76382428940568503</v>
      </c>
      <c r="I16" s="2">
        <v>0.76037103839216702</v>
      </c>
      <c r="J16" s="2">
        <v>0.75380014951407903</v>
      </c>
      <c r="K16" s="2">
        <v>0.75097847358121295</v>
      </c>
    </row>
    <row r="17" spans="1:12" x14ac:dyDescent="0.25">
      <c r="A17" s="15"/>
    </row>
    <row r="18" spans="1:12" x14ac:dyDescent="0.25">
      <c r="A18" s="15"/>
    </row>
    <row r="19" spans="1:12" x14ac:dyDescent="0.25">
      <c r="A19" s="15"/>
      <c r="B19" s="21" t="s">
        <v>30</v>
      </c>
      <c r="C19" s="21"/>
      <c r="D19" s="21"/>
      <c r="E19" s="21"/>
      <c r="F19" s="21"/>
      <c r="G19" s="21"/>
      <c r="H19" s="21"/>
      <c r="I19" s="21"/>
      <c r="J19" s="21"/>
      <c r="K19" s="6" t="s">
        <v>31</v>
      </c>
      <c r="L19" s="6" t="s">
        <v>32</v>
      </c>
    </row>
    <row r="20" spans="1:12" x14ac:dyDescent="0.25">
      <c r="A20" s="9" t="s">
        <v>33</v>
      </c>
      <c r="B20" s="4" t="s">
        <v>14</v>
      </c>
      <c r="C20" s="4" t="s">
        <v>15</v>
      </c>
      <c r="D20" s="4" t="s">
        <v>16</v>
      </c>
      <c r="E20" s="4" t="s">
        <v>17</v>
      </c>
      <c r="F20" s="4" t="s">
        <v>18</v>
      </c>
      <c r="G20" s="4" t="s">
        <v>19</v>
      </c>
      <c r="H20" s="4" t="s">
        <v>20</v>
      </c>
      <c r="I20" s="4" t="s">
        <v>21</v>
      </c>
      <c r="J20" s="4" t="s">
        <v>22</v>
      </c>
      <c r="K20" s="4" t="s">
        <v>23</v>
      </c>
      <c r="L20" s="4" t="s">
        <v>24</v>
      </c>
    </row>
    <row r="21" spans="1:12" x14ac:dyDescent="0.25">
      <c r="A21" s="8" t="s">
        <v>39</v>
      </c>
      <c r="B21" s="2">
        <v>-0.106967615309127</v>
      </c>
      <c r="C21" s="2">
        <v>-2.5274725274725299E-2</v>
      </c>
      <c r="D21" s="2">
        <v>-3.8331454340473498E-2</v>
      </c>
      <c r="E21" s="2">
        <v>7.0339976553341196E-3</v>
      </c>
      <c r="F21" s="2">
        <v>-4.6565774155995299E-3</v>
      </c>
      <c r="G21" s="2">
        <v>6.9005847953216404E-2</v>
      </c>
      <c r="H21" s="2">
        <v>1.7505470459518599E-2</v>
      </c>
      <c r="I21" s="2">
        <v>6.2365591397849501E-2</v>
      </c>
      <c r="J21" s="2">
        <v>3.0364372469635598E-2</v>
      </c>
      <c r="K21" s="3">
        <v>0.190643274853801</v>
      </c>
      <c r="L21" s="3">
        <v>-9.8135426889107004E-4</v>
      </c>
    </row>
    <row r="22" spans="1:12" x14ac:dyDescent="0.25">
      <c r="A22" s="8" t="s">
        <v>40</v>
      </c>
      <c r="B22" s="2">
        <v>6.47619047619048E-3</v>
      </c>
      <c r="C22" s="2">
        <v>4.2013626040878098E-2</v>
      </c>
      <c r="D22" s="2">
        <v>2.2157646204140902E-2</v>
      </c>
      <c r="E22" s="2">
        <v>1.6346837242359601E-2</v>
      </c>
      <c r="F22" s="2">
        <v>1.18881118881119E-2</v>
      </c>
      <c r="G22" s="2">
        <v>2.14236351071182E-2</v>
      </c>
      <c r="H22" s="2">
        <v>-1.6914749661705E-3</v>
      </c>
      <c r="I22" s="2">
        <v>2.5076245340562499E-2</v>
      </c>
      <c r="J22" s="2">
        <v>1.48760330578512E-2</v>
      </c>
      <c r="K22" s="3">
        <v>6.08154803040774E-2</v>
      </c>
      <c r="L22" s="3">
        <v>0.16952380952380999</v>
      </c>
    </row>
    <row r="23" spans="1:12" x14ac:dyDescent="0.25">
      <c r="A23" s="11" t="s">
        <v>13</v>
      </c>
      <c r="B23" s="3">
        <v>-2.52469813391877E-2</v>
      </c>
      <c r="C23" s="3">
        <v>2.4774774774774799E-2</v>
      </c>
      <c r="D23" s="3">
        <v>7.4175824175824199E-3</v>
      </c>
      <c r="E23" s="3">
        <v>1.41805290428143E-2</v>
      </c>
      <c r="F23" s="3">
        <v>8.0666845926324303E-3</v>
      </c>
      <c r="G23" s="3">
        <v>3.22752734062417E-2</v>
      </c>
      <c r="H23" s="3">
        <v>2.8423772609819098E-3</v>
      </c>
      <c r="I23" s="3">
        <v>3.4011852615305302E-2</v>
      </c>
      <c r="J23" s="3">
        <v>1.86892599053077E-2</v>
      </c>
      <c r="K23" s="3">
        <v>9.0424113096825798E-2</v>
      </c>
      <c r="L23" s="3">
        <v>0.121844127332602</v>
      </c>
    </row>
    <row r="24" spans="1:12" x14ac:dyDescent="0.25">
      <c r="A24" s="15"/>
    </row>
    <row r="25" spans="1:12" x14ac:dyDescent="0.25">
      <c r="A25" s="13" t="s">
        <v>34</v>
      </c>
    </row>
    <row r="26" spans="1:12" x14ac:dyDescent="0.25">
      <c r="A26" s="14" t="s">
        <v>35</v>
      </c>
    </row>
    <row r="27" spans="1:12" x14ac:dyDescent="0.25">
      <c r="A27" s="14" t="s">
        <v>36</v>
      </c>
    </row>
    <row r="28" spans="1:12" x14ac:dyDescent="0.25">
      <c r="A28" s="14" t="s">
        <v>37</v>
      </c>
    </row>
    <row r="29" spans="1:12" x14ac:dyDescent="0.25">
      <c r="A29" s="14" t="s">
        <v>38</v>
      </c>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197</v>
      </c>
    </row>
    <row r="2" spans="1:11" ht="15" x14ac:dyDescent="0.25">
      <c r="A2" s="12" t="s">
        <v>195</v>
      </c>
    </row>
    <row r="3" spans="1:11" ht="15" x14ac:dyDescent="0.25">
      <c r="A3" s="12" t="s">
        <v>50</v>
      </c>
    </row>
    <row r="4" spans="1:11" x14ac:dyDescent="0.25">
      <c r="A4" s="15"/>
    </row>
    <row r="5" spans="1:11" x14ac:dyDescent="0.25">
      <c r="A5" s="17" t="str">
        <f>HYPERLINK("#'Table of contents'!A78",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43</v>
      </c>
      <c r="B8" s="1">
        <v>1125</v>
      </c>
      <c r="C8" s="1">
        <v>971</v>
      </c>
      <c r="D8" s="1">
        <v>930</v>
      </c>
      <c r="E8" s="1">
        <v>873</v>
      </c>
      <c r="F8" s="1">
        <v>825</v>
      </c>
      <c r="G8" s="1">
        <v>808</v>
      </c>
      <c r="H8" s="1">
        <v>833</v>
      </c>
      <c r="I8" s="1">
        <v>835</v>
      </c>
      <c r="J8" s="1">
        <v>870</v>
      </c>
      <c r="K8" s="1">
        <v>890</v>
      </c>
    </row>
    <row r="9" spans="1:11" x14ac:dyDescent="0.25">
      <c r="A9" s="16" t="s">
        <v>44</v>
      </c>
      <c r="B9" s="1">
        <v>153</v>
      </c>
      <c r="C9" s="1">
        <v>149</v>
      </c>
      <c r="D9" s="1">
        <v>143</v>
      </c>
      <c r="E9" s="1">
        <v>146</v>
      </c>
      <c r="F9" s="1">
        <v>137</v>
      </c>
      <c r="G9" s="1">
        <v>139</v>
      </c>
      <c r="H9" s="1">
        <v>150</v>
      </c>
      <c r="I9" s="1">
        <v>183</v>
      </c>
      <c r="J9" s="1">
        <v>233</v>
      </c>
      <c r="K9" s="1">
        <v>251</v>
      </c>
    </row>
    <row r="10" spans="1:11" x14ac:dyDescent="0.25">
      <c r="A10" s="16" t="s">
        <v>45</v>
      </c>
      <c r="B10" s="1">
        <v>80</v>
      </c>
      <c r="C10" s="1">
        <v>87</v>
      </c>
      <c r="D10" s="1">
        <v>99</v>
      </c>
      <c r="E10" s="1">
        <v>107</v>
      </c>
      <c r="F10" s="1">
        <v>117</v>
      </c>
      <c r="G10" s="1">
        <v>124</v>
      </c>
      <c r="H10" s="1">
        <v>132</v>
      </c>
      <c r="I10" s="1">
        <v>138</v>
      </c>
      <c r="J10" s="1">
        <v>151</v>
      </c>
      <c r="K10" s="1">
        <v>150</v>
      </c>
    </row>
    <row r="11" spans="1:11" x14ac:dyDescent="0.25">
      <c r="A11" s="16" t="s">
        <v>46</v>
      </c>
      <c r="B11" s="1">
        <v>2019</v>
      </c>
      <c r="C11" s="1">
        <v>2115</v>
      </c>
      <c r="D11" s="1">
        <v>2243</v>
      </c>
      <c r="E11" s="1">
        <v>2321</v>
      </c>
      <c r="F11" s="1">
        <v>2417</v>
      </c>
      <c r="G11" s="1">
        <v>2460</v>
      </c>
      <c r="H11" s="1">
        <v>2513</v>
      </c>
      <c r="I11" s="1">
        <v>2465</v>
      </c>
      <c r="J11" s="1">
        <v>2457</v>
      </c>
      <c r="K11" s="1">
        <v>2479</v>
      </c>
    </row>
    <row r="12" spans="1:11" x14ac:dyDescent="0.25">
      <c r="A12" s="16" t="s">
        <v>47</v>
      </c>
      <c r="B12" s="1">
        <v>106</v>
      </c>
      <c r="C12" s="1">
        <v>99</v>
      </c>
      <c r="D12" s="1">
        <v>96</v>
      </c>
      <c r="E12" s="1">
        <v>101</v>
      </c>
      <c r="F12" s="1">
        <v>111</v>
      </c>
      <c r="G12" s="1">
        <v>121</v>
      </c>
      <c r="H12" s="1">
        <v>139</v>
      </c>
      <c r="I12" s="1">
        <v>159</v>
      </c>
      <c r="J12" s="1">
        <v>197</v>
      </c>
      <c r="K12" s="1">
        <v>215</v>
      </c>
    </row>
    <row r="13" spans="1:11" x14ac:dyDescent="0.25">
      <c r="A13" s="16" t="s">
        <v>48</v>
      </c>
      <c r="B13" s="1">
        <v>161</v>
      </c>
      <c r="C13" s="1">
        <v>131</v>
      </c>
      <c r="D13" s="1">
        <v>129</v>
      </c>
      <c r="E13" s="1">
        <v>119</v>
      </c>
      <c r="F13" s="1">
        <v>112</v>
      </c>
      <c r="G13" s="1">
        <v>97</v>
      </c>
      <c r="H13" s="1">
        <v>103</v>
      </c>
      <c r="I13" s="1">
        <v>101</v>
      </c>
      <c r="J13" s="1">
        <v>105</v>
      </c>
      <c r="K13" s="1">
        <v>103</v>
      </c>
    </row>
    <row r="14" spans="1:11" x14ac:dyDescent="0.25">
      <c r="A14" s="10" t="s">
        <v>13</v>
      </c>
      <c r="B14" s="5">
        <v>3644</v>
      </c>
      <c r="C14" s="5">
        <v>3552</v>
      </c>
      <c r="D14" s="5">
        <v>3640</v>
      </c>
      <c r="E14" s="5">
        <v>3667</v>
      </c>
      <c r="F14" s="5">
        <v>3719</v>
      </c>
      <c r="G14" s="5">
        <v>3749</v>
      </c>
      <c r="H14" s="5">
        <v>3870</v>
      </c>
      <c r="I14" s="5">
        <v>3881</v>
      </c>
      <c r="J14" s="5">
        <v>4013</v>
      </c>
      <c r="K14" s="5">
        <v>4088</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43</v>
      </c>
      <c r="B19" s="2">
        <v>0.30872667398463199</v>
      </c>
      <c r="C19" s="2">
        <v>0.27336711711711698</v>
      </c>
      <c r="D19" s="2">
        <v>0.25549450549450498</v>
      </c>
      <c r="E19" s="2">
        <v>0.238069266430325</v>
      </c>
      <c r="F19" s="2">
        <v>0.22183382629739201</v>
      </c>
      <c r="G19" s="2">
        <v>0.215524139770605</v>
      </c>
      <c r="H19" s="2">
        <v>0.215245478036176</v>
      </c>
      <c r="I19" s="2">
        <v>0.215150734346818</v>
      </c>
      <c r="J19" s="2">
        <v>0.21679541490157</v>
      </c>
      <c r="K19" s="2">
        <v>0.217710371819961</v>
      </c>
    </row>
    <row r="20" spans="1:12" x14ac:dyDescent="0.25">
      <c r="A20" s="8" t="s">
        <v>44</v>
      </c>
      <c r="B20" s="2">
        <v>4.1986827661910003E-2</v>
      </c>
      <c r="C20" s="2">
        <v>4.19481981981982E-2</v>
      </c>
      <c r="D20" s="2">
        <v>3.9285714285714299E-2</v>
      </c>
      <c r="E20" s="2">
        <v>3.9814562312517003E-2</v>
      </c>
      <c r="F20" s="2">
        <v>3.6837859639688102E-2</v>
      </c>
      <c r="G20" s="2">
        <v>3.7076553747665997E-2</v>
      </c>
      <c r="H20" s="2">
        <v>3.8759689922480599E-2</v>
      </c>
      <c r="I20" s="2">
        <v>4.71527956712188E-2</v>
      </c>
      <c r="J20" s="2">
        <v>5.8061300772489402E-2</v>
      </c>
      <c r="K20" s="2">
        <v>6.1399217221134998E-2</v>
      </c>
    </row>
    <row r="21" spans="1:12" x14ac:dyDescent="0.25">
      <c r="A21" s="8" t="s">
        <v>45</v>
      </c>
      <c r="B21" s="2">
        <v>2.1953896816685001E-2</v>
      </c>
      <c r="C21" s="2">
        <v>2.4493243243243201E-2</v>
      </c>
      <c r="D21" s="2">
        <v>2.7197802197802198E-2</v>
      </c>
      <c r="E21" s="2">
        <v>2.9179165530406299E-2</v>
      </c>
      <c r="F21" s="2">
        <v>3.14600699112665E-2</v>
      </c>
      <c r="G21" s="2">
        <v>3.3075486796479099E-2</v>
      </c>
      <c r="H21" s="2">
        <v>3.4108527131782897E-2</v>
      </c>
      <c r="I21" s="2">
        <v>3.5557845916001002E-2</v>
      </c>
      <c r="J21" s="2">
        <v>3.7627709942686299E-2</v>
      </c>
      <c r="K21" s="2">
        <v>3.6692759295498999E-2</v>
      </c>
    </row>
    <row r="22" spans="1:12" x14ac:dyDescent="0.25">
      <c r="A22" s="8" t="s">
        <v>46</v>
      </c>
      <c r="B22" s="2">
        <v>0.55406147091108704</v>
      </c>
      <c r="C22" s="2">
        <v>0.59543918918918903</v>
      </c>
      <c r="D22" s="2">
        <v>0.61620879120879102</v>
      </c>
      <c r="E22" s="2">
        <v>0.63294245977638397</v>
      </c>
      <c r="F22" s="2">
        <v>0.64990588867975296</v>
      </c>
      <c r="G22" s="2">
        <v>0.65617497999466501</v>
      </c>
      <c r="H22" s="2">
        <v>0.64935400516795905</v>
      </c>
      <c r="I22" s="2">
        <v>0.63514558103581598</v>
      </c>
      <c r="J22" s="2">
        <v>0.61226015449788196</v>
      </c>
      <c r="K22" s="2">
        <v>0.60640900195694702</v>
      </c>
    </row>
    <row r="23" spans="1:12" x14ac:dyDescent="0.25">
      <c r="A23" s="8" t="s">
        <v>47</v>
      </c>
      <c r="B23" s="2">
        <v>2.9088913282107599E-2</v>
      </c>
      <c r="C23" s="2">
        <v>2.7871621621621601E-2</v>
      </c>
      <c r="D23" s="2">
        <v>2.6373626373626401E-2</v>
      </c>
      <c r="E23" s="2">
        <v>2.75429506408508E-2</v>
      </c>
      <c r="F23" s="2">
        <v>2.9846732992739999E-2</v>
      </c>
      <c r="G23" s="2">
        <v>3.22752734062417E-2</v>
      </c>
      <c r="H23" s="2">
        <v>3.5917312661498703E-2</v>
      </c>
      <c r="I23" s="2">
        <v>4.0968822468436E-2</v>
      </c>
      <c r="J23" s="2">
        <v>4.9090456017941701E-2</v>
      </c>
      <c r="K23" s="2">
        <v>5.2592954990215303E-2</v>
      </c>
    </row>
    <row r="24" spans="1:12" x14ac:dyDescent="0.25">
      <c r="A24" s="8" t="s">
        <v>48</v>
      </c>
      <c r="B24" s="2">
        <v>4.4182217343578502E-2</v>
      </c>
      <c r="C24" s="2">
        <v>3.6880630630630601E-2</v>
      </c>
      <c r="D24" s="2">
        <v>3.5439560439560397E-2</v>
      </c>
      <c r="E24" s="2">
        <v>3.24515953095173E-2</v>
      </c>
      <c r="F24" s="2">
        <v>3.0115622479161101E-2</v>
      </c>
      <c r="G24" s="2">
        <v>2.5873566284342502E-2</v>
      </c>
      <c r="H24" s="2">
        <v>2.6614987080103399E-2</v>
      </c>
      <c r="I24" s="2">
        <v>2.6024220561710901E-2</v>
      </c>
      <c r="J24" s="2">
        <v>2.61649638674308E-2</v>
      </c>
      <c r="K24" s="2">
        <v>2.5195694716242702E-2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43</v>
      </c>
      <c r="B29" s="2">
        <v>-0.136888888888889</v>
      </c>
      <c r="C29" s="2">
        <v>-4.2224510813594199E-2</v>
      </c>
      <c r="D29" s="2">
        <v>-6.12903225806452E-2</v>
      </c>
      <c r="E29" s="2">
        <v>-5.49828178694158E-2</v>
      </c>
      <c r="F29" s="2">
        <v>-2.06060606060606E-2</v>
      </c>
      <c r="G29" s="2">
        <v>3.0940594059405899E-2</v>
      </c>
      <c r="H29" s="2">
        <v>2.40096038415366E-3</v>
      </c>
      <c r="I29" s="2">
        <v>4.1916167664670698E-2</v>
      </c>
      <c r="J29" s="2">
        <v>2.2988505747126398E-2</v>
      </c>
      <c r="K29" s="3">
        <v>0.10148514851485101</v>
      </c>
      <c r="L29" s="3">
        <v>-0.20888888888888901</v>
      </c>
    </row>
    <row r="30" spans="1:12" x14ac:dyDescent="0.25">
      <c r="A30" s="8" t="s">
        <v>44</v>
      </c>
      <c r="B30" s="2">
        <v>-2.61437908496732E-2</v>
      </c>
      <c r="C30" s="2">
        <v>-4.0268456375838903E-2</v>
      </c>
      <c r="D30" s="2">
        <v>2.0979020979021001E-2</v>
      </c>
      <c r="E30" s="2">
        <v>-6.1643835616438401E-2</v>
      </c>
      <c r="F30" s="2">
        <v>1.4598540145985399E-2</v>
      </c>
      <c r="G30" s="2">
        <v>7.9136690647481994E-2</v>
      </c>
      <c r="H30" s="2">
        <v>0.22</v>
      </c>
      <c r="I30" s="2">
        <v>0.27322404371584702</v>
      </c>
      <c r="J30" s="2">
        <v>7.7253218884120206E-2</v>
      </c>
      <c r="K30" s="3">
        <v>0.805755395683453</v>
      </c>
      <c r="L30" s="3">
        <v>0.64052287581699296</v>
      </c>
    </row>
    <row r="31" spans="1:12" x14ac:dyDescent="0.25">
      <c r="A31" s="8" t="s">
        <v>45</v>
      </c>
      <c r="B31" s="2">
        <v>8.7499999999999994E-2</v>
      </c>
      <c r="C31" s="2">
        <v>0.13793103448275901</v>
      </c>
      <c r="D31" s="2">
        <v>8.0808080808080801E-2</v>
      </c>
      <c r="E31" s="2">
        <v>9.34579439252336E-2</v>
      </c>
      <c r="F31" s="2">
        <v>5.9829059829059797E-2</v>
      </c>
      <c r="G31" s="2">
        <v>6.4516129032258104E-2</v>
      </c>
      <c r="H31" s="2">
        <v>4.5454545454545497E-2</v>
      </c>
      <c r="I31" s="2">
        <v>9.4202898550724598E-2</v>
      </c>
      <c r="J31" s="2">
        <v>-6.6225165562913899E-3</v>
      </c>
      <c r="K31" s="3">
        <v>0.209677419354839</v>
      </c>
      <c r="L31" s="3">
        <v>0.875</v>
      </c>
    </row>
    <row r="32" spans="1:12" x14ac:dyDescent="0.25">
      <c r="A32" s="8" t="s">
        <v>46</v>
      </c>
      <c r="B32" s="2">
        <v>4.7548291233283801E-2</v>
      </c>
      <c r="C32" s="2">
        <v>6.05200945626478E-2</v>
      </c>
      <c r="D32" s="2">
        <v>3.4774855104770401E-2</v>
      </c>
      <c r="E32" s="2">
        <v>4.1361482119776E-2</v>
      </c>
      <c r="F32" s="2">
        <v>1.7790649565577198E-2</v>
      </c>
      <c r="G32" s="2">
        <v>2.15447154471545E-2</v>
      </c>
      <c r="H32" s="2">
        <v>-1.9100676482292099E-2</v>
      </c>
      <c r="I32" s="2">
        <v>-3.2454361054766699E-3</v>
      </c>
      <c r="J32" s="2">
        <v>8.9540089540089494E-3</v>
      </c>
      <c r="K32" s="3">
        <v>7.7235772357723597E-3</v>
      </c>
      <c r="L32" s="3">
        <v>0.227835562159485</v>
      </c>
    </row>
    <row r="33" spans="1:12" x14ac:dyDescent="0.25">
      <c r="A33" s="8" t="s">
        <v>47</v>
      </c>
      <c r="B33" s="2">
        <v>-6.6037735849056603E-2</v>
      </c>
      <c r="C33" s="2">
        <v>-3.03030303030303E-2</v>
      </c>
      <c r="D33" s="2">
        <v>5.2083333333333301E-2</v>
      </c>
      <c r="E33" s="2">
        <v>9.9009900990099001E-2</v>
      </c>
      <c r="F33" s="2">
        <v>9.00900900900901E-2</v>
      </c>
      <c r="G33" s="2">
        <v>0.14876033057851201</v>
      </c>
      <c r="H33" s="2">
        <v>0.14388489208633101</v>
      </c>
      <c r="I33" s="2">
        <v>0.23899371069182401</v>
      </c>
      <c r="J33" s="2">
        <v>9.13705583756345E-2</v>
      </c>
      <c r="K33" s="3">
        <v>0.77685950413223104</v>
      </c>
      <c r="L33" s="3">
        <v>1.02830188679245</v>
      </c>
    </row>
    <row r="34" spans="1:12" x14ac:dyDescent="0.25">
      <c r="A34" s="8" t="s">
        <v>48</v>
      </c>
      <c r="B34" s="2">
        <v>-0.18633540372670801</v>
      </c>
      <c r="C34" s="2">
        <v>-1.5267175572519101E-2</v>
      </c>
      <c r="D34" s="2">
        <v>-7.7519379844961198E-2</v>
      </c>
      <c r="E34" s="2">
        <v>-5.8823529411764698E-2</v>
      </c>
      <c r="F34" s="2">
        <v>-0.13392857142857101</v>
      </c>
      <c r="G34" s="2">
        <v>6.18556701030928E-2</v>
      </c>
      <c r="H34" s="2">
        <v>-1.94174757281553E-2</v>
      </c>
      <c r="I34" s="2">
        <v>3.9603960396039598E-2</v>
      </c>
      <c r="J34" s="2">
        <v>-1.9047619047619001E-2</v>
      </c>
      <c r="K34" s="3">
        <v>6.18556701030928E-2</v>
      </c>
      <c r="L34" s="3">
        <v>-0.36024844720496901</v>
      </c>
    </row>
    <row r="35" spans="1:12" x14ac:dyDescent="0.25">
      <c r="A35" s="11" t="s">
        <v>13</v>
      </c>
      <c r="B35" s="3">
        <v>-2.52469813391877E-2</v>
      </c>
      <c r="C35" s="3">
        <v>2.4774774774774799E-2</v>
      </c>
      <c r="D35" s="3">
        <v>7.4175824175824199E-3</v>
      </c>
      <c r="E35" s="3">
        <v>1.41805290428143E-2</v>
      </c>
      <c r="F35" s="3">
        <v>8.0666845926324303E-3</v>
      </c>
      <c r="G35" s="3">
        <v>3.22752734062417E-2</v>
      </c>
      <c r="H35" s="3">
        <v>2.8423772609819098E-3</v>
      </c>
      <c r="I35" s="3">
        <v>3.4011852615305302E-2</v>
      </c>
      <c r="J35" s="3">
        <v>1.86892599053077E-2</v>
      </c>
      <c r="K35" s="3">
        <v>9.0424113096825798E-2</v>
      </c>
      <c r="L35" s="3">
        <v>0.121844127332602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38</v>
      </c>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198</v>
      </c>
    </row>
    <row r="2" spans="1:11" ht="15" x14ac:dyDescent="0.25">
      <c r="A2" s="12" t="s">
        <v>195</v>
      </c>
    </row>
    <row r="3" spans="1:11" ht="15" x14ac:dyDescent="0.25">
      <c r="A3" s="12" t="s">
        <v>55</v>
      </c>
    </row>
    <row r="4" spans="1:11" x14ac:dyDescent="0.25">
      <c r="A4" s="15"/>
    </row>
    <row r="5" spans="1:11" x14ac:dyDescent="0.25">
      <c r="A5" s="17" t="str">
        <f>HYPERLINK("#'Table of contents'!A79",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51</v>
      </c>
      <c r="B8" s="1">
        <v>2532</v>
      </c>
      <c r="C8" s="1">
        <v>2598</v>
      </c>
      <c r="D8" s="1">
        <v>2775</v>
      </c>
      <c r="E8" s="1">
        <v>2874</v>
      </c>
      <c r="F8" s="1">
        <v>3012</v>
      </c>
      <c r="G8" s="1">
        <v>3050</v>
      </c>
      <c r="H8" s="1">
        <v>3121</v>
      </c>
      <c r="I8" s="1">
        <v>3090</v>
      </c>
      <c r="J8" s="1">
        <v>3087</v>
      </c>
      <c r="K8" s="1">
        <v>3134</v>
      </c>
    </row>
    <row r="9" spans="1:11" x14ac:dyDescent="0.25">
      <c r="A9" s="16" t="s">
        <v>52</v>
      </c>
      <c r="B9" s="1">
        <v>153</v>
      </c>
      <c r="C9" s="1">
        <v>173</v>
      </c>
      <c r="D9" s="1">
        <v>185</v>
      </c>
      <c r="E9" s="1">
        <v>200</v>
      </c>
      <c r="F9" s="1">
        <v>191</v>
      </c>
      <c r="G9" s="1">
        <v>205</v>
      </c>
      <c r="H9" s="1">
        <v>211</v>
      </c>
      <c r="I9" s="1">
        <v>214</v>
      </c>
      <c r="J9" s="1">
        <v>219</v>
      </c>
      <c r="K9" s="1">
        <v>208</v>
      </c>
    </row>
    <row r="10" spans="1:11" x14ac:dyDescent="0.25">
      <c r="A10" s="16" t="s">
        <v>53</v>
      </c>
      <c r="B10" s="1">
        <v>959</v>
      </c>
      <c r="C10" s="1">
        <v>781</v>
      </c>
      <c r="D10" s="1">
        <v>680</v>
      </c>
      <c r="E10" s="1">
        <v>593</v>
      </c>
      <c r="F10" s="1">
        <v>516</v>
      </c>
      <c r="G10" s="1">
        <v>494</v>
      </c>
      <c r="H10" s="1">
        <v>538</v>
      </c>
      <c r="I10" s="1">
        <v>577</v>
      </c>
      <c r="J10" s="1">
        <v>707</v>
      </c>
      <c r="K10" s="1">
        <v>746</v>
      </c>
    </row>
    <row r="11" spans="1:11" x14ac:dyDescent="0.25">
      <c r="A11" s="10" t="s">
        <v>13</v>
      </c>
      <c r="B11" s="5">
        <v>3644</v>
      </c>
      <c r="C11" s="5">
        <v>3552</v>
      </c>
      <c r="D11" s="5">
        <v>3640</v>
      </c>
      <c r="E11" s="5">
        <v>3667</v>
      </c>
      <c r="F11" s="5">
        <v>3719</v>
      </c>
      <c r="G11" s="5">
        <v>3749</v>
      </c>
      <c r="H11" s="5">
        <v>3870</v>
      </c>
      <c r="I11" s="5">
        <v>3881</v>
      </c>
      <c r="J11" s="5">
        <v>4013</v>
      </c>
      <c r="K11" s="5">
        <v>4088</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51</v>
      </c>
      <c r="B16" s="2">
        <v>0.69484083424807896</v>
      </c>
      <c r="C16" s="2">
        <v>0.73141891891891897</v>
      </c>
      <c r="D16" s="2">
        <v>0.76236263736263699</v>
      </c>
      <c r="E16" s="2">
        <v>0.78374693209708202</v>
      </c>
      <c r="F16" s="2">
        <v>0.80989513310029604</v>
      </c>
      <c r="G16" s="2">
        <v>0.81355028007468699</v>
      </c>
      <c r="H16" s="2">
        <v>0.80645994832041301</v>
      </c>
      <c r="I16" s="2">
        <v>0.79618654985828397</v>
      </c>
      <c r="J16" s="2">
        <v>0.76924993770246697</v>
      </c>
      <c r="K16" s="2">
        <v>0.76663405088062597</v>
      </c>
    </row>
    <row r="17" spans="1:12" x14ac:dyDescent="0.25">
      <c r="A17" s="8" t="s">
        <v>52</v>
      </c>
      <c r="B17" s="2">
        <v>4.1986827661910003E-2</v>
      </c>
      <c r="C17" s="2">
        <v>4.8704954954954999E-2</v>
      </c>
      <c r="D17" s="2">
        <v>5.0824175824175803E-2</v>
      </c>
      <c r="E17" s="2">
        <v>5.4540496318516499E-2</v>
      </c>
      <c r="F17" s="2">
        <v>5.1357891906426499E-2</v>
      </c>
      <c r="G17" s="2">
        <v>5.4681248332888802E-2</v>
      </c>
      <c r="H17" s="2">
        <v>5.45219638242894E-2</v>
      </c>
      <c r="I17" s="2">
        <v>5.5140427724813201E-2</v>
      </c>
      <c r="J17" s="2">
        <v>5.4572638923498597E-2</v>
      </c>
      <c r="K17" s="2">
        <v>5.0880626223092001E-2</v>
      </c>
    </row>
    <row r="18" spans="1:12" x14ac:dyDescent="0.25">
      <c r="A18" s="8" t="s">
        <v>53</v>
      </c>
      <c r="B18" s="2">
        <v>0.263172338090011</v>
      </c>
      <c r="C18" s="2">
        <v>0.219876126126126</v>
      </c>
      <c r="D18" s="2">
        <v>0.18681318681318701</v>
      </c>
      <c r="E18" s="2">
        <v>0.161712571584401</v>
      </c>
      <c r="F18" s="2">
        <v>0.13874697499327801</v>
      </c>
      <c r="G18" s="2">
        <v>0.131768471592425</v>
      </c>
      <c r="H18" s="2">
        <v>0.13901808785529701</v>
      </c>
      <c r="I18" s="2">
        <v>0.148673022416903</v>
      </c>
      <c r="J18" s="2">
        <v>0.176177423374034</v>
      </c>
      <c r="K18" s="2">
        <v>0.182485322896282</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51</v>
      </c>
      <c r="B23" s="2">
        <v>2.60663507109005E-2</v>
      </c>
      <c r="C23" s="2">
        <v>6.8129330254041595E-2</v>
      </c>
      <c r="D23" s="2">
        <v>3.56756756756757E-2</v>
      </c>
      <c r="E23" s="2">
        <v>4.8016701461377903E-2</v>
      </c>
      <c r="F23" s="2">
        <v>1.26162018592297E-2</v>
      </c>
      <c r="G23" s="2">
        <v>2.32786885245902E-2</v>
      </c>
      <c r="H23" s="2">
        <v>-9.9327138737584104E-3</v>
      </c>
      <c r="I23" s="2">
        <v>-9.7087378640776695E-4</v>
      </c>
      <c r="J23" s="2">
        <v>1.52251376741173E-2</v>
      </c>
      <c r="K23" s="3">
        <v>2.75409836065574E-2</v>
      </c>
      <c r="L23" s="3">
        <v>0.23775671406003199</v>
      </c>
    </row>
    <row r="24" spans="1:12" x14ac:dyDescent="0.25">
      <c r="A24" s="8" t="s">
        <v>52</v>
      </c>
      <c r="B24" s="2">
        <v>0.13071895424836599</v>
      </c>
      <c r="C24" s="2">
        <v>6.9364161849711004E-2</v>
      </c>
      <c r="D24" s="2">
        <v>8.1081081081081099E-2</v>
      </c>
      <c r="E24" s="2">
        <v>-4.4999999999999998E-2</v>
      </c>
      <c r="F24" s="2">
        <v>7.3298429319371694E-2</v>
      </c>
      <c r="G24" s="2">
        <v>2.92682926829268E-2</v>
      </c>
      <c r="H24" s="2">
        <v>1.4218009478673001E-2</v>
      </c>
      <c r="I24" s="2">
        <v>2.33644859813084E-2</v>
      </c>
      <c r="J24" s="2">
        <v>-5.0228310502283102E-2</v>
      </c>
      <c r="K24" s="3">
        <v>1.46341463414634E-2</v>
      </c>
      <c r="L24" s="3">
        <v>0.35947712418300698</v>
      </c>
    </row>
    <row r="25" spans="1:12" x14ac:dyDescent="0.25">
      <c r="A25" s="8" t="s">
        <v>53</v>
      </c>
      <c r="B25" s="2">
        <v>-0.185610010427529</v>
      </c>
      <c r="C25" s="2">
        <v>-0.12932138284250999</v>
      </c>
      <c r="D25" s="2">
        <v>-0.127941176470588</v>
      </c>
      <c r="E25" s="2">
        <v>-0.12984822934232701</v>
      </c>
      <c r="F25" s="2">
        <v>-4.2635658914728702E-2</v>
      </c>
      <c r="G25" s="2">
        <v>8.9068825910931196E-2</v>
      </c>
      <c r="H25" s="2">
        <v>7.24907063197026E-2</v>
      </c>
      <c r="I25" s="2">
        <v>0.225303292894281</v>
      </c>
      <c r="J25" s="2">
        <v>5.5162659123055201E-2</v>
      </c>
      <c r="K25" s="3">
        <v>0.51012145748987903</v>
      </c>
      <c r="L25" s="3">
        <v>-0.22210636079249199</v>
      </c>
    </row>
    <row r="26" spans="1:12" x14ac:dyDescent="0.25">
      <c r="A26" s="11" t="s">
        <v>13</v>
      </c>
      <c r="B26" s="3">
        <v>-2.52469813391877E-2</v>
      </c>
      <c r="C26" s="3">
        <v>2.4774774774774799E-2</v>
      </c>
      <c r="D26" s="3">
        <v>7.4175824175824199E-3</v>
      </c>
      <c r="E26" s="3">
        <v>1.41805290428143E-2</v>
      </c>
      <c r="F26" s="3">
        <v>8.0666845926324303E-3</v>
      </c>
      <c r="G26" s="3">
        <v>3.22752734062417E-2</v>
      </c>
      <c r="H26" s="3">
        <v>2.8423772609819098E-3</v>
      </c>
      <c r="I26" s="3">
        <v>3.4011852615305302E-2</v>
      </c>
      <c r="J26" s="3">
        <v>1.86892599053077E-2</v>
      </c>
      <c r="K26" s="3">
        <v>9.0424113096825798E-2</v>
      </c>
      <c r="L26" s="3">
        <v>0.121844127332602</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70</v>
      </c>
    </row>
    <row r="2" spans="1:11" ht="15" x14ac:dyDescent="0.25">
      <c r="A2" s="12" t="s">
        <v>26</v>
      </c>
    </row>
    <row r="3" spans="1:11" ht="15" x14ac:dyDescent="0.25">
      <c r="A3" s="12" t="s">
        <v>42</v>
      </c>
    </row>
    <row r="4" spans="1:11" ht="15" x14ac:dyDescent="0.25">
      <c r="A4" s="12" t="s">
        <v>55</v>
      </c>
    </row>
    <row r="5" spans="1:11" x14ac:dyDescent="0.25">
      <c r="A5" s="17" t="str">
        <f>HYPERLINK("#'Table of contents'!A8",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64</v>
      </c>
      <c r="B8" s="1">
        <v>19863</v>
      </c>
      <c r="C8" s="1">
        <v>20084</v>
      </c>
      <c r="D8" s="1">
        <v>20785</v>
      </c>
      <c r="E8" s="1">
        <v>21036</v>
      </c>
      <c r="F8" s="1">
        <v>21160</v>
      </c>
      <c r="G8" s="1">
        <v>21107</v>
      </c>
      <c r="H8" s="1">
        <v>21742</v>
      </c>
      <c r="I8" s="1">
        <v>22047</v>
      </c>
      <c r="J8" s="1">
        <v>22103</v>
      </c>
      <c r="K8" s="1">
        <v>22510</v>
      </c>
    </row>
    <row r="9" spans="1:11" x14ac:dyDescent="0.25">
      <c r="A9" s="16" t="s">
        <v>65</v>
      </c>
      <c r="B9" s="1">
        <v>957</v>
      </c>
      <c r="C9" s="1">
        <v>954</v>
      </c>
      <c r="D9" s="1">
        <v>947</v>
      </c>
      <c r="E9" s="1">
        <v>966</v>
      </c>
      <c r="F9" s="1">
        <v>960</v>
      </c>
      <c r="G9" s="1">
        <v>1009</v>
      </c>
      <c r="H9" s="1">
        <v>1151</v>
      </c>
      <c r="I9" s="1">
        <v>1254</v>
      </c>
      <c r="J9" s="1">
        <v>1309</v>
      </c>
      <c r="K9" s="1">
        <v>1356</v>
      </c>
    </row>
    <row r="10" spans="1:11" x14ac:dyDescent="0.25">
      <c r="A10" s="16" t="s">
        <v>66</v>
      </c>
      <c r="B10" s="1">
        <v>5176</v>
      </c>
      <c r="C10" s="1">
        <v>4050</v>
      </c>
      <c r="D10" s="1">
        <v>3478</v>
      </c>
      <c r="E10" s="1">
        <v>3210</v>
      </c>
      <c r="F10" s="1">
        <v>3117</v>
      </c>
      <c r="G10" s="1">
        <v>3235</v>
      </c>
      <c r="H10" s="1">
        <v>3865</v>
      </c>
      <c r="I10" s="1">
        <v>4568</v>
      </c>
      <c r="J10" s="1">
        <v>5554</v>
      </c>
      <c r="K10" s="1">
        <v>6468</v>
      </c>
    </row>
    <row r="11" spans="1:11" x14ac:dyDescent="0.25">
      <c r="A11" s="16" t="s">
        <v>67</v>
      </c>
      <c r="B11" s="1">
        <v>27932</v>
      </c>
      <c r="C11" s="1">
        <v>28296</v>
      </c>
      <c r="D11" s="1">
        <v>29104</v>
      </c>
      <c r="E11" s="1">
        <v>29595</v>
      </c>
      <c r="F11" s="1">
        <v>29919</v>
      </c>
      <c r="G11" s="1">
        <v>29818</v>
      </c>
      <c r="H11" s="1">
        <v>30155</v>
      </c>
      <c r="I11" s="1">
        <v>30422</v>
      </c>
      <c r="J11" s="1">
        <v>30559</v>
      </c>
      <c r="K11" s="1">
        <v>31334</v>
      </c>
    </row>
    <row r="12" spans="1:11" x14ac:dyDescent="0.25">
      <c r="A12" s="16" t="s">
        <v>68</v>
      </c>
      <c r="B12" s="1">
        <v>1168</v>
      </c>
      <c r="C12" s="1">
        <v>1154</v>
      </c>
      <c r="D12" s="1">
        <v>1146</v>
      </c>
      <c r="E12" s="1">
        <v>1179</v>
      </c>
      <c r="F12" s="1">
        <v>1233</v>
      </c>
      <c r="G12" s="1">
        <v>1321</v>
      </c>
      <c r="H12" s="1">
        <v>1408</v>
      </c>
      <c r="I12" s="1">
        <v>1481</v>
      </c>
      <c r="J12" s="1">
        <v>1608</v>
      </c>
      <c r="K12" s="1">
        <v>1726</v>
      </c>
    </row>
    <row r="13" spans="1:11" x14ac:dyDescent="0.25">
      <c r="A13" s="16" t="s">
        <v>69</v>
      </c>
      <c r="B13" s="1">
        <v>4320</v>
      </c>
      <c r="C13" s="1">
        <v>3813</v>
      </c>
      <c r="D13" s="1">
        <v>3382</v>
      </c>
      <c r="E13" s="1">
        <v>3228</v>
      </c>
      <c r="F13" s="1">
        <v>3261</v>
      </c>
      <c r="G13" s="1">
        <v>3361</v>
      </c>
      <c r="H13" s="1">
        <v>3879</v>
      </c>
      <c r="I13" s="1">
        <v>4570</v>
      </c>
      <c r="J13" s="1">
        <v>5488</v>
      </c>
      <c r="K13" s="1">
        <v>6567</v>
      </c>
    </row>
    <row r="14" spans="1:11" x14ac:dyDescent="0.25">
      <c r="A14" s="10" t="s">
        <v>13</v>
      </c>
      <c r="B14" s="5">
        <v>59416</v>
      </c>
      <c r="C14" s="5">
        <v>58351</v>
      </c>
      <c r="D14" s="5">
        <v>58842</v>
      </c>
      <c r="E14" s="5">
        <v>59214</v>
      </c>
      <c r="F14" s="5">
        <v>59650</v>
      </c>
      <c r="G14" s="5">
        <v>59851</v>
      </c>
      <c r="H14" s="5">
        <v>62200</v>
      </c>
      <c r="I14" s="5">
        <v>64342</v>
      </c>
      <c r="J14" s="5">
        <v>66621</v>
      </c>
      <c r="K14" s="5">
        <v>69961</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64</v>
      </c>
      <c r="B19" s="2">
        <v>0.76407908909062905</v>
      </c>
      <c r="C19" s="2">
        <v>0.80054209183673497</v>
      </c>
      <c r="D19" s="2">
        <v>0.82447441491471596</v>
      </c>
      <c r="E19" s="2">
        <v>0.83436458829129001</v>
      </c>
      <c r="F19" s="2">
        <v>0.83845147996988501</v>
      </c>
      <c r="G19" s="2">
        <v>0.83259043035777702</v>
      </c>
      <c r="H19" s="2">
        <v>0.812542043501009</v>
      </c>
      <c r="I19" s="2">
        <v>0.79109404714916198</v>
      </c>
      <c r="J19" s="2">
        <v>0.76306704412069304</v>
      </c>
      <c r="K19" s="2">
        <v>0.74207160282191598</v>
      </c>
    </row>
    <row r="20" spans="1:12" x14ac:dyDescent="0.25">
      <c r="A20" s="8" t="s">
        <v>65</v>
      </c>
      <c r="B20" s="2">
        <v>3.6813355900907799E-2</v>
      </c>
      <c r="C20" s="2">
        <v>3.8026147959183701E-2</v>
      </c>
      <c r="D20" s="2">
        <v>3.75644585481952E-2</v>
      </c>
      <c r="E20" s="2">
        <v>3.8315088053307897E-2</v>
      </c>
      <c r="F20" s="2">
        <v>3.8039386614890799E-2</v>
      </c>
      <c r="G20" s="2">
        <v>3.9801191274505897E-2</v>
      </c>
      <c r="H20" s="2">
        <v>4.3015173032364101E-2</v>
      </c>
      <c r="I20" s="2">
        <v>4.4996232372887399E-2</v>
      </c>
      <c r="J20" s="2">
        <v>4.5190913484775302E-2</v>
      </c>
      <c r="K20" s="2">
        <v>4.4702314234851999E-2</v>
      </c>
    </row>
    <row r="21" spans="1:12" x14ac:dyDescent="0.25">
      <c r="A21" s="8" t="s">
        <v>66</v>
      </c>
      <c r="B21" s="2">
        <v>0.199107555008463</v>
      </c>
      <c r="C21" s="2">
        <v>0.16143176020408201</v>
      </c>
      <c r="D21" s="2">
        <v>0.137961126537088</v>
      </c>
      <c r="E21" s="2">
        <v>0.127320323655402</v>
      </c>
      <c r="F21" s="2">
        <v>0.123509133415224</v>
      </c>
      <c r="G21" s="2">
        <v>0.12760837836771699</v>
      </c>
      <c r="H21" s="2">
        <v>0.14444278346662701</v>
      </c>
      <c r="I21" s="2">
        <v>0.16390972047794999</v>
      </c>
      <c r="J21" s="2">
        <v>0.19174204239453199</v>
      </c>
      <c r="K21" s="2">
        <v>0.213226082943232</v>
      </c>
    </row>
    <row r="22" spans="1:12" x14ac:dyDescent="0.25">
      <c r="A22" s="8" t="s">
        <v>67</v>
      </c>
      <c r="B22" s="2">
        <v>0.83578695391980895</v>
      </c>
      <c r="C22" s="2">
        <v>0.85067492408983003</v>
      </c>
      <c r="D22" s="2">
        <v>0.865366317792578</v>
      </c>
      <c r="E22" s="2">
        <v>0.87038997706017296</v>
      </c>
      <c r="F22" s="2">
        <v>0.86940981605788503</v>
      </c>
      <c r="G22" s="2">
        <v>0.86428985507246403</v>
      </c>
      <c r="H22" s="2">
        <v>0.85082670278201</v>
      </c>
      <c r="I22" s="2">
        <v>0.83409645491185302</v>
      </c>
      <c r="J22" s="2">
        <v>0.811552250697119</v>
      </c>
      <c r="K22" s="2">
        <v>0.79072349660584995</v>
      </c>
    </row>
    <row r="23" spans="1:12" x14ac:dyDescent="0.25">
      <c r="A23" s="8" t="s">
        <v>68</v>
      </c>
      <c r="B23" s="2">
        <v>3.4949132256134101E-2</v>
      </c>
      <c r="C23" s="2">
        <v>3.46932026576076E-2</v>
      </c>
      <c r="D23" s="2">
        <v>3.4074690770694603E-2</v>
      </c>
      <c r="E23" s="2">
        <v>3.4674430915828502E-2</v>
      </c>
      <c r="F23" s="2">
        <v>3.5829483044198397E-2</v>
      </c>
      <c r="G23" s="2">
        <v>3.8289855072463803E-2</v>
      </c>
      <c r="H23" s="2">
        <v>3.9726877715704503E-2</v>
      </c>
      <c r="I23" s="2">
        <v>4.0605379321689998E-2</v>
      </c>
      <c r="J23" s="2">
        <v>4.2703492232107301E-2</v>
      </c>
      <c r="K23" s="2">
        <v>4.3556161203219999E-2</v>
      </c>
    </row>
    <row r="24" spans="1:12" x14ac:dyDescent="0.25">
      <c r="A24" s="8" t="s">
        <v>69</v>
      </c>
      <c r="B24" s="2">
        <v>0.129263913824057</v>
      </c>
      <c r="C24" s="2">
        <v>0.11463187325256299</v>
      </c>
      <c r="D24" s="2">
        <v>0.100558991436727</v>
      </c>
      <c r="E24" s="2">
        <v>9.4935592023998594E-2</v>
      </c>
      <c r="F24" s="2">
        <v>9.4760700897916494E-2</v>
      </c>
      <c r="G24" s="2">
        <v>9.7420289855072506E-2</v>
      </c>
      <c r="H24" s="2">
        <v>0.10944641950228499</v>
      </c>
      <c r="I24" s="2">
        <v>0.125298165766457</v>
      </c>
      <c r="J24" s="2">
        <v>0.14574425707077401</v>
      </c>
      <c r="K24" s="2">
        <v>0.16572034219092999</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64</v>
      </c>
      <c r="B29" s="2">
        <v>1.11262145698032E-2</v>
      </c>
      <c r="C29" s="2">
        <v>3.49034056960765E-2</v>
      </c>
      <c r="D29" s="2">
        <v>1.20760163579504E-2</v>
      </c>
      <c r="E29" s="2">
        <v>5.8946567788553004E-3</v>
      </c>
      <c r="F29" s="2">
        <v>-2.5047258979206E-3</v>
      </c>
      <c r="G29" s="2">
        <v>3.0084805988534601E-2</v>
      </c>
      <c r="H29" s="2">
        <v>1.40281482844265E-2</v>
      </c>
      <c r="I29" s="2">
        <v>2.54002812173992E-3</v>
      </c>
      <c r="J29" s="2">
        <v>1.8413789983260199E-2</v>
      </c>
      <c r="K29" s="3">
        <v>6.6470839058132405E-2</v>
      </c>
      <c r="L29" s="3">
        <v>0.13326285052610401</v>
      </c>
    </row>
    <row r="30" spans="1:12" x14ac:dyDescent="0.25">
      <c r="A30" s="8" t="s">
        <v>65</v>
      </c>
      <c r="B30" s="2">
        <v>-3.1347962382445101E-3</v>
      </c>
      <c r="C30" s="2">
        <v>-7.3375262054507298E-3</v>
      </c>
      <c r="D30" s="2">
        <v>2.0063357972544899E-2</v>
      </c>
      <c r="E30" s="2">
        <v>-6.2111801242236003E-3</v>
      </c>
      <c r="F30" s="2">
        <v>5.10416666666667E-2</v>
      </c>
      <c r="G30" s="2">
        <v>0.14073339940535201</v>
      </c>
      <c r="H30" s="2">
        <v>8.9487402258905294E-2</v>
      </c>
      <c r="I30" s="2">
        <v>4.3859649122807001E-2</v>
      </c>
      <c r="J30" s="2">
        <v>3.59052711993888E-2</v>
      </c>
      <c r="K30" s="3">
        <v>0.34390485629335998</v>
      </c>
      <c r="L30" s="3">
        <v>0.41692789968652</v>
      </c>
    </row>
    <row r="31" spans="1:12" x14ac:dyDescent="0.25">
      <c r="A31" s="8" t="s">
        <v>66</v>
      </c>
      <c r="B31" s="2">
        <v>-0.21754250386398799</v>
      </c>
      <c r="C31" s="2">
        <v>-0.14123456790123501</v>
      </c>
      <c r="D31" s="2">
        <v>-7.7055779183438797E-2</v>
      </c>
      <c r="E31" s="2">
        <v>-2.8971962616822399E-2</v>
      </c>
      <c r="F31" s="2">
        <v>3.78569136990696E-2</v>
      </c>
      <c r="G31" s="2">
        <v>0.194744976816074</v>
      </c>
      <c r="H31" s="2">
        <v>0.18188874514877101</v>
      </c>
      <c r="I31" s="2">
        <v>0.21584938704028001</v>
      </c>
      <c r="J31" s="2">
        <v>0.16456607850198099</v>
      </c>
      <c r="K31" s="3">
        <v>0.99938176197836204</v>
      </c>
      <c r="L31" s="3">
        <v>0.249613601236476</v>
      </c>
    </row>
    <row r="32" spans="1:12" x14ac:dyDescent="0.25">
      <c r="A32" s="8" t="s">
        <v>67</v>
      </c>
      <c r="B32" s="2">
        <v>1.3031648288701099E-2</v>
      </c>
      <c r="C32" s="2">
        <v>2.8555272830081999E-2</v>
      </c>
      <c r="D32" s="2">
        <v>1.6870533260032999E-2</v>
      </c>
      <c r="E32" s="2">
        <v>1.09477952356817E-2</v>
      </c>
      <c r="F32" s="2">
        <v>-3.37578127611217E-3</v>
      </c>
      <c r="G32" s="2">
        <v>1.1301898182306E-2</v>
      </c>
      <c r="H32" s="2">
        <v>8.8542530260321706E-3</v>
      </c>
      <c r="I32" s="2">
        <v>4.5033199658142103E-3</v>
      </c>
      <c r="J32" s="2">
        <v>2.5360777512353199E-2</v>
      </c>
      <c r="K32" s="3">
        <v>5.0841773425447698E-2</v>
      </c>
      <c r="L32" s="3">
        <v>0.121795789775168</v>
      </c>
    </row>
    <row r="33" spans="1:12" x14ac:dyDescent="0.25">
      <c r="A33" s="8" t="s">
        <v>68</v>
      </c>
      <c r="B33" s="2">
        <v>-1.1986301369862999E-2</v>
      </c>
      <c r="C33" s="2">
        <v>-6.9324090121317197E-3</v>
      </c>
      <c r="D33" s="2">
        <v>2.87958115183246E-2</v>
      </c>
      <c r="E33" s="2">
        <v>4.58015267175573E-2</v>
      </c>
      <c r="F33" s="2">
        <v>7.1370640713706399E-2</v>
      </c>
      <c r="G33" s="2">
        <v>6.5859197577592704E-2</v>
      </c>
      <c r="H33" s="2">
        <v>5.1846590909090898E-2</v>
      </c>
      <c r="I33" s="2">
        <v>8.5752869682646907E-2</v>
      </c>
      <c r="J33" s="2">
        <v>7.3383084577114399E-2</v>
      </c>
      <c r="K33" s="3">
        <v>0.30658591975775901</v>
      </c>
      <c r="L33" s="3">
        <v>0.477739726027397</v>
      </c>
    </row>
    <row r="34" spans="1:12" x14ac:dyDescent="0.25">
      <c r="A34" s="8" t="s">
        <v>69</v>
      </c>
      <c r="B34" s="2">
        <v>-0.117361111111111</v>
      </c>
      <c r="C34" s="2">
        <v>-0.113034356150013</v>
      </c>
      <c r="D34" s="2">
        <v>-4.5535186280307498E-2</v>
      </c>
      <c r="E34" s="2">
        <v>1.02230483271375E-2</v>
      </c>
      <c r="F34" s="2">
        <v>3.0665440049064699E-2</v>
      </c>
      <c r="G34" s="2">
        <v>0.15412079738173201</v>
      </c>
      <c r="H34" s="2">
        <v>0.17813869554008799</v>
      </c>
      <c r="I34" s="2">
        <v>0.20087527352297599</v>
      </c>
      <c r="J34" s="2">
        <v>0.196610787172012</v>
      </c>
      <c r="K34" s="3">
        <v>0.95388277298423096</v>
      </c>
      <c r="L34" s="3">
        <v>0.52013888888888904</v>
      </c>
    </row>
    <row r="35" spans="1:12" x14ac:dyDescent="0.25">
      <c r="A35" s="11" t="s">
        <v>13</v>
      </c>
      <c r="B35" s="3">
        <v>-1.79244647906288E-2</v>
      </c>
      <c r="C35" s="3">
        <v>8.4145944371133308E-3</v>
      </c>
      <c r="D35" s="3">
        <v>6.3220148873253798E-3</v>
      </c>
      <c r="E35" s="3">
        <v>7.3631235856385299E-3</v>
      </c>
      <c r="F35" s="3">
        <v>3.3696563285834E-3</v>
      </c>
      <c r="G35" s="3">
        <v>3.9247464536933403E-2</v>
      </c>
      <c r="H35" s="3">
        <v>3.4437299035369802E-2</v>
      </c>
      <c r="I35" s="3">
        <v>3.5420098846787498E-2</v>
      </c>
      <c r="J35" s="3">
        <v>5.0134342024286599E-2</v>
      </c>
      <c r="K35" s="3">
        <v>0.168919483383736</v>
      </c>
      <c r="L35" s="3">
        <v>0.177477447152282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71</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199</v>
      </c>
    </row>
    <row r="2" spans="1:11" ht="15" x14ac:dyDescent="0.25">
      <c r="A2" s="12" t="s">
        <v>195</v>
      </c>
    </row>
    <row r="3" spans="1:11" ht="15" x14ac:dyDescent="0.25">
      <c r="A3" s="12" t="s">
        <v>42</v>
      </c>
    </row>
    <row r="4" spans="1:11" ht="15" x14ac:dyDescent="0.25">
      <c r="A4" s="12" t="s">
        <v>27</v>
      </c>
    </row>
    <row r="5" spans="1:11" x14ac:dyDescent="0.25">
      <c r="A5" s="17" t="str">
        <f>HYPERLINK("#'Table of contents'!A80",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56</v>
      </c>
      <c r="B8" s="1">
        <v>229</v>
      </c>
      <c r="C8" s="1">
        <v>229</v>
      </c>
      <c r="D8" s="1">
        <v>240</v>
      </c>
      <c r="E8" s="1">
        <v>237</v>
      </c>
      <c r="F8" s="1">
        <v>240</v>
      </c>
      <c r="G8" s="1">
        <v>254</v>
      </c>
      <c r="H8" s="1">
        <v>264</v>
      </c>
      <c r="I8" s="1">
        <v>247</v>
      </c>
      <c r="J8" s="1">
        <v>232</v>
      </c>
      <c r="K8" s="1">
        <v>224</v>
      </c>
    </row>
    <row r="9" spans="1:11" x14ac:dyDescent="0.25">
      <c r="A9" s="16" t="s">
        <v>57</v>
      </c>
      <c r="B9" s="1">
        <v>682</v>
      </c>
      <c r="C9" s="1">
        <v>565</v>
      </c>
      <c r="D9" s="1">
        <v>536</v>
      </c>
      <c r="E9" s="1">
        <v>520</v>
      </c>
      <c r="F9" s="1">
        <v>510</v>
      </c>
      <c r="G9" s="1">
        <v>503</v>
      </c>
      <c r="H9" s="1">
        <v>553</v>
      </c>
      <c r="I9" s="1">
        <v>595</v>
      </c>
      <c r="J9" s="1">
        <v>669</v>
      </c>
      <c r="K9" s="1">
        <v>707</v>
      </c>
    </row>
    <row r="10" spans="1:11" x14ac:dyDescent="0.25">
      <c r="A10" s="16" t="s">
        <v>58</v>
      </c>
      <c r="B10" s="1">
        <v>108</v>
      </c>
      <c r="C10" s="1">
        <v>116</v>
      </c>
      <c r="D10" s="1">
        <v>111</v>
      </c>
      <c r="E10" s="1">
        <v>96</v>
      </c>
      <c r="F10" s="1">
        <v>109</v>
      </c>
      <c r="G10" s="1">
        <v>98</v>
      </c>
      <c r="H10" s="1">
        <v>97</v>
      </c>
      <c r="I10" s="1">
        <v>88</v>
      </c>
      <c r="J10" s="1">
        <v>87</v>
      </c>
      <c r="K10" s="1">
        <v>87</v>
      </c>
    </row>
    <row r="11" spans="1:11" x14ac:dyDescent="0.25">
      <c r="A11" s="16" t="s">
        <v>59</v>
      </c>
      <c r="B11" s="1">
        <v>916</v>
      </c>
      <c r="C11" s="1">
        <v>913</v>
      </c>
      <c r="D11" s="1">
        <v>905</v>
      </c>
      <c r="E11" s="1">
        <v>867</v>
      </c>
      <c r="F11" s="1">
        <v>837</v>
      </c>
      <c r="G11" s="1">
        <v>748</v>
      </c>
      <c r="H11" s="1">
        <v>735</v>
      </c>
      <c r="I11" s="1">
        <v>667</v>
      </c>
      <c r="J11" s="1">
        <v>655</v>
      </c>
      <c r="K11" s="1">
        <v>631</v>
      </c>
    </row>
    <row r="12" spans="1:11" x14ac:dyDescent="0.25">
      <c r="A12" s="16" t="s">
        <v>60</v>
      </c>
      <c r="B12" s="1">
        <v>1548</v>
      </c>
      <c r="C12" s="1">
        <v>1574</v>
      </c>
      <c r="D12" s="1">
        <v>1684</v>
      </c>
      <c r="E12" s="1">
        <v>1783</v>
      </c>
      <c r="F12" s="1">
        <v>1855</v>
      </c>
      <c r="G12" s="1">
        <v>1959</v>
      </c>
      <c r="H12" s="1">
        <v>2021</v>
      </c>
      <c r="I12" s="1">
        <v>2053</v>
      </c>
      <c r="J12" s="1">
        <v>2123</v>
      </c>
      <c r="K12" s="1">
        <v>2178</v>
      </c>
    </row>
    <row r="13" spans="1:11" x14ac:dyDescent="0.25">
      <c r="A13" s="16" t="s">
        <v>61</v>
      </c>
      <c r="B13" s="1">
        <v>161</v>
      </c>
      <c r="C13" s="1">
        <v>155</v>
      </c>
      <c r="D13" s="1">
        <v>164</v>
      </c>
      <c r="E13" s="1">
        <v>164</v>
      </c>
      <c r="F13" s="1">
        <v>168</v>
      </c>
      <c r="G13" s="1">
        <v>187</v>
      </c>
      <c r="H13" s="1">
        <v>200</v>
      </c>
      <c r="I13" s="1">
        <v>231</v>
      </c>
      <c r="J13" s="1">
        <v>247</v>
      </c>
      <c r="K13" s="1">
        <v>261</v>
      </c>
    </row>
    <row r="14" spans="1:11" x14ac:dyDescent="0.25">
      <c r="A14" s="10" t="s">
        <v>13</v>
      </c>
      <c r="B14" s="5">
        <v>3644</v>
      </c>
      <c r="C14" s="5">
        <v>3552</v>
      </c>
      <c r="D14" s="5">
        <v>3640</v>
      </c>
      <c r="E14" s="5">
        <v>3667</v>
      </c>
      <c r="F14" s="5">
        <v>3719</v>
      </c>
      <c r="G14" s="5">
        <v>3749</v>
      </c>
      <c r="H14" s="5">
        <v>3870</v>
      </c>
      <c r="I14" s="5">
        <v>3881</v>
      </c>
      <c r="J14" s="5">
        <v>4013</v>
      </c>
      <c r="K14" s="5">
        <v>4088</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56</v>
      </c>
      <c r="B19" s="2">
        <v>0.22473012757605501</v>
      </c>
      <c r="C19" s="2">
        <v>0.25164835164835198</v>
      </c>
      <c r="D19" s="2">
        <v>0.27057497181510698</v>
      </c>
      <c r="E19" s="2">
        <v>0.277842907385698</v>
      </c>
      <c r="F19" s="2">
        <v>0.27939464493597199</v>
      </c>
      <c r="G19" s="2">
        <v>0.29707602339181299</v>
      </c>
      <c r="H19" s="2">
        <v>0.28884026258205697</v>
      </c>
      <c r="I19" s="2">
        <v>0.26559139784946201</v>
      </c>
      <c r="J19" s="2">
        <v>0.23481781376518199</v>
      </c>
      <c r="K19" s="2">
        <v>0.22003929273084499</v>
      </c>
    </row>
    <row r="20" spans="1:12" x14ac:dyDescent="0.25">
      <c r="A20" s="8" t="s">
        <v>57</v>
      </c>
      <c r="B20" s="2">
        <v>0.66928361138370995</v>
      </c>
      <c r="C20" s="2">
        <v>0.620879120879121</v>
      </c>
      <c r="D20" s="2">
        <v>0.60428410372040597</v>
      </c>
      <c r="E20" s="2">
        <v>0.60961313012895701</v>
      </c>
      <c r="F20" s="2">
        <v>0.59371362048894105</v>
      </c>
      <c r="G20" s="2">
        <v>0.588304093567251</v>
      </c>
      <c r="H20" s="2">
        <v>0.60503282275711201</v>
      </c>
      <c r="I20" s="2">
        <v>0.63978494623655902</v>
      </c>
      <c r="J20" s="2">
        <v>0.67712550607287403</v>
      </c>
      <c r="K20" s="2">
        <v>0.69449901768172895</v>
      </c>
    </row>
    <row r="21" spans="1:12" x14ac:dyDescent="0.25">
      <c r="A21" s="8" t="s">
        <v>58</v>
      </c>
      <c r="B21" s="2">
        <v>0.10598626104023599</v>
      </c>
      <c r="C21" s="2">
        <v>0.12747252747252699</v>
      </c>
      <c r="D21" s="2">
        <v>0.12514092446448699</v>
      </c>
      <c r="E21" s="2">
        <v>0.112543962485346</v>
      </c>
      <c r="F21" s="2">
        <v>0.12689173457508701</v>
      </c>
      <c r="G21" s="2">
        <v>0.114619883040936</v>
      </c>
      <c r="H21" s="2">
        <v>0.106126914660832</v>
      </c>
      <c r="I21" s="2">
        <v>9.4623655913978505E-2</v>
      </c>
      <c r="J21" s="2">
        <v>8.8056680161943304E-2</v>
      </c>
      <c r="K21" s="2">
        <v>8.5461689587426296E-2</v>
      </c>
    </row>
    <row r="22" spans="1:12" x14ac:dyDescent="0.25">
      <c r="A22" s="8" t="s">
        <v>59</v>
      </c>
      <c r="B22" s="2">
        <v>0.34895238095238101</v>
      </c>
      <c r="C22" s="2">
        <v>0.34557153671460999</v>
      </c>
      <c r="D22" s="2">
        <v>0.32873229204504201</v>
      </c>
      <c r="E22" s="2">
        <v>0.30810234541577802</v>
      </c>
      <c r="F22" s="2">
        <v>0.292657342657343</v>
      </c>
      <c r="G22" s="2">
        <v>0.25846579129232899</v>
      </c>
      <c r="H22" s="2">
        <v>0.24864682002706401</v>
      </c>
      <c r="I22" s="2">
        <v>0.22602507624534099</v>
      </c>
      <c r="J22" s="2">
        <v>0.216528925619835</v>
      </c>
      <c r="K22" s="2">
        <v>0.20553745928338801</v>
      </c>
    </row>
    <row r="23" spans="1:12" x14ac:dyDescent="0.25">
      <c r="A23" s="8" t="s">
        <v>60</v>
      </c>
      <c r="B23" s="2">
        <v>0.58971428571428597</v>
      </c>
      <c r="C23" s="2">
        <v>0.59576078728236204</v>
      </c>
      <c r="D23" s="2">
        <v>0.61169633127497303</v>
      </c>
      <c r="E23" s="2">
        <v>0.63361762615493999</v>
      </c>
      <c r="F23" s="2">
        <v>0.64860139860139898</v>
      </c>
      <c r="G23" s="2">
        <v>0.67691776088458899</v>
      </c>
      <c r="H23" s="2">
        <v>0.68369418132611604</v>
      </c>
      <c r="I23" s="2">
        <v>0.69569637411047103</v>
      </c>
      <c r="J23" s="2">
        <v>0.70181818181818201</v>
      </c>
      <c r="K23" s="2">
        <v>0.70944625407166095</v>
      </c>
    </row>
    <row r="24" spans="1:12" x14ac:dyDescent="0.25">
      <c r="A24" s="8" t="s">
        <v>61</v>
      </c>
      <c r="B24" s="2">
        <v>6.1333333333333302E-2</v>
      </c>
      <c r="C24" s="2">
        <v>5.8667676003028003E-2</v>
      </c>
      <c r="D24" s="2">
        <v>5.9571376679985501E-2</v>
      </c>
      <c r="E24" s="2">
        <v>5.8280028429282198E-2</v>
      </c>
      <c r="F24" s="2">
        <v>5.8741258741258698E-2</v>
      </c>
      <c r="G24" s="2">
        <v>6.4616447823082193E-2</v>
      </c>
      <c r="H24" s="2">
        <v>6.7658998646819998E-2</v>
      </c>
      <c r="I24" s="2">
        <v>7.82785496441884E-2</v>
      </c>
      <c r="J24" s="2">
        <v>8.1652892561983506E-2</v>
      </c>
      <c r="K24" s="2">
        <v>8.5016286644951103E-2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56</v>
      </c>
      <c r="B29" s="2">
        <v>0</v>
      </c>
      <c r="C29" s="2">
        <v>4.8034934497816602E-2</v>
      </c>
      <c r="D29" s="2">
        <v>-1.2500000000000001E-2</v>
      </c>
      <c r="E29" s="2">
        <v>1.26582278481013E-2</v>
      </c>
      <c r="F29" s="2">
        <v>5.83333333333333E-2</v>
      </c>
      <c r="G29" s="2">
        <v>3.9370078740157501E-2</v>
      </c>
      <c r="H29" s="2">
        <v>-6.4393939393939406E-2</v>
      </c>
      <c r="I29" s="2">
        <v>-6.0728744939271301E-2</v>
      </c>
      <c r="J29" s="2">
        <v>-3.4482758620689703E-2</v>
      </c>
      <c r="K29" s="3">
        <v>-0.118110236220472</v>
      </c>
      <c r="L29" s="3">
        <v>-2.1834061135371199E-2</v>
      </c>
    </row>
    <row r="30" spans="1:12" x14ac:dyDescent="0.25">
      <c r="A30" s="8" t="s">
        <v>57</v>
      </c>
      <c r="B30" s="2">
        <v>-0.171554252199413</v>
      </c>
      <c r="C30" s="2">
        <v>-5.1327433628318597E-2</v>
      </c>
      <c r="D30" s="2">
        <v>-2.9850746268656699E-2</v>
      </c>
      <c r="E30" s="2">
        <v>-1.9230769230769201E-2</v>
      </c>
      <c r="F30" s="2">
        <v>-1.37254901960784E-2</v>
      </c>
      <c r="G30" s="2">
        <v>9.9403578528827002E-2</v>
      </c>
      <c r="H30" s="2">
        <v>7.5949367088607597E-2</v>
      </c>
      <c r="I30" s="2">
        <v>0.12436974789916</v>
      </c>
      <c r="J30" s="2">
        <v>5.6801195814648701E-2</v>
      </c>
      <c r="K30" s="3">
        <v>0.405566600397614</v>
      </c>
      <c r="L30" s="3">
        <v>3.6656891495601203E-2</v>
      </c>
    </row>
    <row r="31" spans="1:12" x14ac:dyDescent="0.25">
      <c r="A31" s="8" t="s">
        <v>58</v>
      </c>
      <c r="B31" s="2">
        <v>7.4074074074074098E-2</v>
      </c>
      <c r="C31" s="2">
        <v>-4.31034482758621E-2</v>
      </c>
      <c r="D31" s="2">
        <v>-0.135135135135135</v>
      </c>
      <c r="E31" s="2">
        <v>0.13541666666666699</v>
      </c>
      <c r="F31" s="2">
        <v>-0.100917431192661</v>
      </c>
      <c r="G31" s="2">
        <v>-1.02040816326531E-2</v>
      </c>
      <c r="H31" s="2">
        <v>-9.2783505154639206E-2</v>
      </c>
      <c r="I31" s="2">
        <v>-1.13636363636364E-2</v>
      </c>
      <c r="J31" s="2">
        <v>0</v>
      </c>
      <c r="K31" s="3">
        <v>-0.11224489795918401</v>
      </c>
      <c r="L31" s="3">
        <v>-0.194444444444444</v>
      </c>
    </row>
    <row r="32" spans="1:12" x14ac:dyDescent="0.25">
      <c r="A32" s="8" t="s">
        <v>59</v>
      </c>
      <c r="B32" s="2">
        <v>-3.2751091703056802E-3</v>
      </c>
      <c r="C32" s="2">
        <v>-8.7623220153340599E-3</v>
      </c>
      <c r="D32" s="2">
        <v>-4.1988950276243102E-2</v>
      </c>
      <c r="E32" s="2">
        <v>-3.4602076124567498E-2</v>
      </c>
      <c r="F32" s="2">
        <v>-0.106332138590203</v>
      </c>
      <c r="G32" s="2">
        <v>-1.7379679144384999E-2</v>
      </c>
      <c r="H32" s="2">
        <v>-9.2517006802721097E-2</v>
      </c>
      <c r="I32" s="2">
        <v>-1.7991004497751099E-2</v>
      </c>
      <c r="J32" s="2">
        <v>-3.6641221374045803E-2</v>
      </c>
      <c r="K32" s="3">
        <v>-0.15641711229946501</v>
      </c>
      <c r="L32" s="3">
        <v>-0.311135371179039</v>
      </c>
    </row>
    <row r="33" spans="1:12" x14ac:dyDescent="0.25">
      <c r="A33" s="8" t="s">
        <v>60</v>
      </c>
      <c r="B33" s="2">
        <v>1.6795865633074902E-2</v>
      </c>
      <c r="C33" s="2">
        <v>6.9885641677255403E-2</v>
      </c>
      <c r="D33" s="2">
        <v>5.8788598574821903E-2</v>
      </c>
      <c r="E33" s="2">
        <v>4.0381379697139702E-2</v>
      </c>
      <c r="F33" s="2">
        <v>5.6064690026954203E-2</v>
      </c>
      <c r="G33" s="2">
        <v>3.1648800408371598E-2</v>
      </c>
      <c r="H33" s="2">
        <v>1.5833745670460201E-2</v>
      </c>
      <c r="I33" s="2">
        <v>3.40964442279591E-2</v>
      </c>
      <c r="J33" s="2">
        <v>2.59067357512953E-2</v>
      </c>
      <c r="K33" s="3">
        <v>0.111791730474732</v>
      </c>
      <c r="L33" s="3">
        <v>0.40697674418604701</v>
      </c>
    </row>
    <row r="34" spans="1:12" x14ac:dyDescent="0.25">
      <c r="A34" s="8" t="s">
        <v>61</v>
      </c>
      <c r="B34" s="2">
        <v>-3.7267080745341602E-2</v>
      </c>
      <c r="C34" s="2">
        <v>5.8064516129032302E-2</v>
      </c>
      <c r="D34" s="2">
        <v>0</v>
      </c>
      <c r="E34" s="2">
        <v>2.4390243902439001E-2</v>
      </c>
      <c r="F34" s="2">
        <v>0.113095238095238</v>
      </c>
      <c r="G34" s="2">
        <v>6.9518716577540093E-2</v>
      </c>
      <c r="H34" s="2">
        <v>0.155</v>
      </c>
      <c r="I34" s="2">
        <v>6.9264069264069306E-2</v>
      </c>
      <c r="J34" s="2">
        <v>5.6680161943319797E-2</v>
      </c>
      <c r="K34" s="3">
        <v>0.39572192513368998</v>
      </c>
      <c r="L34" s="3">
        <v>0.62111801242235998</v>
      </c>
    </row>
    <row r="35" spans="1:12" x14ac:dyDescent="0.25">
      <c r="A35" s="11" t="s">
        <v>13</v>
      </c>
      <c r="B35" s="3">
        <v>-2.52469813391877E-2</v>
      </c>
      <c r="C35" s="3">
        <v>2.4774774774774799E-2</v>
      </c>
      <c r="D35" s="3">
        <v>7.4175824175824199E-3</v>
      </c>
      <c r="E35" s="3">
        <v>1.41805290428143E-2</v>
      </c>
      <c r="F35" s="3">
        <v>8.0666845926324303E-3</v>
      </c>
      <c r="G35" s="3">
        <v>3.22752734062417E-2</v>
      </c>
      <c r="H35" s="3">
        <v>2.8423772609819098E-3</v>
      </c>
      <c r="I35" s="3">
        <v>3.4011852615305302E-2</v>
      </c>
      <c r="J35" s="3">
        <v>1.86892599053077E-2</v>
      </c>
      <c r="K35" s="3">
        <v>9.0424113096825798E-2</v>
      </c>
      <c r="L35" s="3">
        <v>0.121844127332602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63</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200</v>
      </c>
    </row>
    <row r="2" spans="1:11" ht="15" x14ac:dyDescent="0.25">
      <c r="A2" s="12" t="s">
        <v>195</v>
      </c>
    </row>
    <row r="3" spans="1:11" ht="15" x14ac:dyDescent="0.25">
      <c r="A3" s="12" t="s">
        <v>42</v>
      </c>
    </row>
    <row r="4" spans="1:11" ht="15" x14ac:dyDescent="0.25">
      <c r="A4" s="12" t="s">
        <v>55</v>
      </c>
    </row>
    <row r="5" spans="1:11" x14ac:dyDescent="0.25">
      <c r="A5" s="17" t="str">
        <f>HYPERLINK("#'Table of contents'!A81",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64</v>
      </c>
      <c r="B8" s="1">
        <v>554</v>
      </c>
      <c r="C8" s="1">
        <v>561</v>
      </c>
      <c r="D8" s="1">
        <v>602</v>
      </c>
      <c r="E8" s="1">
        <v>610</v>
      </c>
      <c r="F8" s="1">
        <v>631</v>
      </c>
      <c r="G8" s="1">
        <v>646</v>
      </c>
      <c r="H8" s="1">
        <v>688</v>
      </c>
      <c r="I8" s="1">
        <v>695</v>
      </c>
      <c r="J8" s="1">
        <v>698</v>
      </c>
      <c r="K8" s="1">
        <v>720</v>
      </c>
    </row>
    <row r="9" spans="1:11" x14ac:dyDescent="0.25">
      <c r="A9" s="16" t="s">
        <v>65</v>
      </c>
      <c r="B9" s="1">
        <v>28</v>
      </c>
      <c r="C9" s="1">
        <v>33</v>
      </c>
      <c r="D9" s="1">
        <v>38</v>
      </c>
      <c r="E9" s="1">
        <v>41</v>
      </c>
      <c r="F9" s="1">
        <v>39</v>
      </c>
      <c r="G9" s="1">
        <v>39</v>
      </c>
      <c r="H9" s="1">
        <v>38</v>
      </c>
      <c r="I9" s="1">
        <v>37</v>
      </c>
      <c r="J9" s="1">
        <v>43</v>
      </c>
      <c r="K9" s="1">
        <v>37</v>
      </c>
    </row>
    <row r="10" spans="1:11" x14ac:dyDescent="0.25">
      <c r="A10" s="16" t="s">
        <v>66</v>
      </c>
      <c r="B10" s="1">
        <v>437</v>
      </c>
      <c r="C10" s="1">
        <v>316</v>
      </c>
      <c r="D10" s="1">
        <v>247</v>
      </c>
      <c r="E10" s="1">
        <v>202</v>
      </c>
      <c r="F10" s="1">
        <v>189</v>
      </c>
      <c r="G10" s="1">
        <v>170</v>
      </c>
      <c r="H10" s="1">
        <v>188</v>
      </c>
      <c r="I10" s="1">
        <v>198</v>
      </c>
      <c r="J10" s="1">
        <v>247</v>
      </c>
      <c r="K10" s="1">
        <v>261</v>
      </c>
    </row>
    <row r="11" spans="1:11" x14ac:dyDescent="0.25">
      <c r="A11" s="16" t="s">
        <v>67</v>
      </c>
      <c r="B11" s="1">
        <v>1978</v>
      </c>
      <c r="C11" s="1">
        <v>2037</v>
      </c>
      <c r="D11" s="1">
        <v>2173</v>
      </c>
      <c r="E11" s="1">
        <v>2264</v>
      </c>
      <c r="F11" s="1">
        <v>2381</v>
      </c>
      <c r="G11" s="1">
        <v>2404</v>
      </c>
      <c r="H11" s="1">
        <v>2433</v>
      </c>
      <c r="I11" s="1">
        <v>2395</v>
      </c>
      <c r="J11" s="1">
        <v>2389</v>
      </c>
      <c r="K11" s="1">
        <v>2414</v>
      </c>
    </row>
    <row r="12" spans="1:11" x14ac:dyDescent="0.25">
      <c r="A12" s="16" t="s">
        <v>68</v>
      </c>
      <c r="B12" s="1">
        <v>125</v>
      </c>
      <c r="C12" s="1">
        <v>140</v>
      </c>
      <c r="D12" s="1">
        <v>147</v>
      </c>
      <c r="E12" s="1">
        <v>159</v>
      </c>
      <c r="F12" s="1">
        <v>152</v>
      </c>
      <c r="G12" s="1">
        <v>166</v>
      </c>
      <c r="H12" s="1">
        <v>173</v>
      </c>
      <c r="I12" s="1">
        <v>177</v>
      </c>
      <c r="J12" s="1">
        <v>176</v>
      </c>
      <c r="K12" s="1">
        <v>171</v>
      </c>
    </row>
    <row r="13" spans="1:11" x14ac:dyDescent="0.25">
      <c r="A13" s="16" t="s">
        <v>69</v>
      </c>
      <c r="B13" s="1">
        <v>522</v>
      </c>
      <c r="C13" s="1">
        <v>465</v>
      </c>
      <c r="D13" s="1">
        <v>433</v>
      </c>
      <c r="E13" s="1">
        <v>391</v>
      </c>
      <c r="F13" s="1">
        <v>327</v>
      </c>
      <c r="G13" s="1">
        <v>324</v>
      </c>
      <c r="H13" s="1">
        <v>350</v>
      </c>
      <c r="I13" s="1">
        <v>379</v>
      </c>
      <c r="J13" s="1">
        <v>460</v>
      </c>
      <c r="K13" s="1">
        <v>485</v>
      </c>
    </row>
    <row r="14" spans="1:11" x14ac:dyDescent="0.25">
      <c r="A14" s="10" t="s">
        <v>13</v>
      </c>
      <c r="B14" s="5">
        <v>3644</v>
      </c>
      <c r="C14" s="5">
        <v>3552</v>
      </c>
      <c r="D14" s="5">
        <v>3640</v>
      </c>
      <c r="E14" s="5">
        <v>3667</v>
      </c>
      <c r="F14" s="5">
        <v>3719</v>
      </c>
      <c r="G14" s="5">
        <v>3749</v>
      </c>
      <c r="H14" s="5">
        <v>3870</v>
      </c>
      <c r="I14" s="5">
        <v>3881</v>
      </c>
      <c r="J14" s="5">
        <v>4013</v>
      </c>
      <c r="K14" s="5">
        <v>4088</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64</v>
      </c>
      <c r="B19" s="2">
        <v>0.54367026496565296</v>
      </c>
      <c r="C19" s="2">
        <v>0.61648351648351696</v>
      </c>
      <c r="D19" s="2">
        <v>0.67869222096955995</v>
      </c>
      <c r="E19" s="2">
        <v>0.71512309495896798</v>
      </c>
      <c r="F19" s="2">
        <v>0.73457508731082699</v>
      </c>
      <c r="G19" s="2">
        <v>0.75555555555555598</v>
      </c>
      <c r="H19" s="2">
        <v>0.75273522975929996</v>
      </c>
      <c r="I19" s="2">
        <v>0.74731182795698903</v>
      </c>
      <c r="J19" s="2">
        <v>0.706477732793522</v>
      </c>
      <c r="K19" s="2">
        <v>0.70726915520628697</v>
      </c>
    </row>
    <row r="20" spans="1:12" x14ac:dyDescent="0.25">
      <c r="A20" s="8" t="s">
        <v>65</v>
      </c>
      <c r="B20" s="2">
        <v>2.7477919528949901E-2</v>
      </c>
      <c r="C20" s="2">
        <v>3.6263736263736301E-2</v>
      </c>
      <c r="D20" s="2">
        <v>4.2841037204058602E-2</v>
      </c>
      <c r="E20" s="2">
        <v>4.8065650644783103E-2</v>
      </c>
      <c r="F20" s="2">
        <v>4.54016298020955E-2</v>
      </c>
      <c r="G20" s="2">
        <v>4.5614035087719301E-2</v>
      </c>
      <c r="H20" s="2">
        <v>4.1575492341356698E-2</v>
      </c>
      <c r="I20" s="2">
        <v>3.97849462365591E-2</v>
      </c>
      <c r="J20" s="2">
        <v>4.3522267206477699E-2</v>
      </c>
      <c r="K20" s="2">
        <v>3.6345776031434199E-2</v>
      </c>
    </row>
    <row r="21" spans="1:12" x14ac:dyDescent="0.25">
      <c r="A21" s="8" t="s">
        <v>66</v>
      </c>
      <c r="B21" s="2">
        <v>0.42885181550539703</v>
      </c>
      <c r="C21" s="2">
        <v>0.34725274725274702</v>
      </c>
      <c r="D21" s="2">
        <v>0.27846674182638098</v>
      </c>
      <c r="E21" s="2">
        <v>0.236811254396249</v>
      </c>
      <c r="F21" s="2">
        <v>0.22002328288707801</v>
      </c>
      <c r="G21" s="2">
        <v>0.198830409356725</v>
      </c>
      <c r="H21" s="2">
        <v>0.20568927789934399</v>
      </c>
      <c r="I21" s="2">
        <v>0.21290322580645199</v>
      </c>
      <c r="J21" s="2">
        <v>0.25</v>
      </c>
      <c r="K21" s="2">
        <v>0.25638506876227901</v>
      </c>
    </row>
    <row r="22" spans="1:12" x14ac:dyDescent="0.25">
      <c r="A22" s="8" t="s">
        <v>67</v>
      </c>
      <c r="B22" s="2">
        <v>0.75352380952380904</v>
      </c>
      <c r="C22" s="2">
        <v>0.77100681302043905</v>
      </c>
      <c r="D22" s="2">
        <v>0.78932074100980798</v>
      </c>
      <c r="E22" s="2">
        <v>0.80454868514569999</v>
      </c>
      <c r="F22" s="2">
        <v>0.83251748251748203</v>
      </c>
      <c r="G22" s="2">
        <v>0.830684174153421</v>
      </c>
      <c r="H22" s="2">
        <v>0.82307171853856598</v>
      </c>
      <c r="I22" s="2">
        <v>0.81158929176550298</v>
      </c>
      <c r="J22" s="2">
        <v>0.78975206611570203</v>
      </c>
      <c r="K22" s="2">
        <v>0.78631921824104201</v>
      </c>
    </row>
    <row r="23" spans="1:12" x14ac:dyDescent="0.25">
      <c r="A23" s="8" t="s">
        <v>68</v>
      </c>
      <c r="B23" s="2">
        <v>4.7619047619047603E-2</v>
      </c>
      <c r="C23" s="2">
        <v>5.2990158970476903E-2</v>
      </c>
      <c r="D23" s="2">
        <v>5.3396294950962597E-2</v>
      </c>
      <c r="E23" s="2">
        <v>5.65031982942431E-2</v>
      </c>
      <c r="F23" s="2">
        <v>5.31468531468531E-2</v>
      </c>
      <c r="G23" s="2">
        <v>5.7360055286800299E-2</v>
      </c>
      <c r="H23" s="2">
        <v>5.85250338294993E-2</v>
      </c>
      <c r="I23" s="2">
        <v>5.9979667909183298E-2</v>
      </c>
      <c r="J23" s="2">
        <v>5.8181818181818203E-2</v>
      </c>
      <c r="K23" s="2">
        <v>5.5700325732899E-2</v>
      </c>
    </row>
    <row r="24" spans="1:12" x14ac:dyDescent="0.25">
      <c r="A24" s="8" t="s">
        <v>69</v>
      </c>
      <c r="B24" s="2">
        <v>0.19885714285714301</v>
      </c>
      <c r="C24" s="2">
        <v>0.17600302800908399</v>
      </c>
      <c r="D24" s="2">
        <v>0.15728296403923001</v>
      </c>
      <c r="E24" s="2">
        <v>0.13894811656005701</v>
      </c>
      <c r="F24" s="2">
        <v>0.114335664335664</v>
      </c>
      <c r="G24" s="2">
        <v>0.111955770559779</v>
      </c>
      <c r="H24" s="2">
        <v>0.11840324763193499</v>
      </c>
      <c r="I24" s="2">
        <v>0.128431040325313</v>
      </c>
      <c r="J24" s="2">
        <v>0.15206611570247899</v>
      </c>
      <c r="K24" s="2">
        <v>0.15798045602605901</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64</v>
      </c>
      <c r="B29" s="2">
        <v>1.26353790613718E-2</v>
      </c>
      <c r="C29" s="2">
        <v>7.3083778966131899E-2</v>
      </c>
      <c r="D29" s="2">
        <v>1.32890365448505E-2</v>
      </c>
      <c r="E29" s="2">
        <v>3.4426229508196703E-2</v>
      </c>
      <c r="F29" s="2">
        <v>2.3771790808240899E-2</v>
      </c>
      <c r="G29" s="2">
        <v>6.5015479876161006E-2</v>
      </c>
      <c r="H29" s="2">
        <v>1.01744186046512E-2</v>
      </c>
      <c r="I29" s="2">
        <v>4.3165467625899297E-3</v>
      </c>
      <c r="J29" s="2">
        <v>3.1518624641833803E-2</v>
      </c>
      <c r="K29" s="3">
        <v>0.114551083591331</v>
      </c>
      <c r="L29" s="3">
        <v>0.29963898916967502</v>
      </c>
    </row>
    <row r="30" spans="1:12" x14ac:dyDescent="0.25">
      <c r="A30" s="8" t="s">
        <v>65</v>
      </c>
      <c r="B30" s="2">
        <v>0.17857142857142899</v>
      </c>
      <c r="C30" s="2">
        <v>0.15151515151515199</v>
      </c>
      <c r="D30" s="2">
        <v>7.8947368421052599E-2</v>
      </c>
      <c r="E30" s="2">
        <v>-4.8780487804878099E-2</v>
      </c>
      <c r="F30" s="2">
        <v>0</v>
      </c>
      <c r="G30" s="2">
        <v>-2.5641025641025599E-2</v>
      </c>
      <c r="H30" s="2">
        <v>-2.6315789473684199E-2</v>
      </c>
      <c r="I30" s="2">
        <v>0.162162162162162</v>
      </c>
      <c r="J30" s="2">
        <v>-0.13953488372093001</v>
      </c>
      <c r="K30" s="3">
        <v>-5.1282051282051301E-2</v>
      </c>
      <c r="L30" s="3">
        <v>0.32142857142857101</v>
      </c>
    </row>
    <row r="31" spans="1:12" x14ac:dyDescent="0.25">
      <c r="A31" s="8" t="s">
        <v>66</v>
      </c>
      <c r="B31" s="2">
        <v>-0.27688787185354702</v>
      </c>
      <c r="C31" s="2">
        <v>-0.218354430379747</v>
      </c>
      <c r="D31" s="2">
        <v>-0.18218623481781401</v>
      </c>
      <c r="E31" s="2">
        <v>-6.43564356435644E-2</v>
      </c>
      <c r="F31" s="2">
        <v>-0.100529100529101</v>
      </c>
      <c r="G31" s="2">
        <v>0.105882352941176</v>
      </c>
      <c r="H31" s="2">
        <v>5.31914893617021E-2</v>
      </c>
      <c r="I31" s="2">
        <v>0.24747474747474699</v>
      </c>
      <c r="J31" s="2">
        <v>5.6680161943319797E-2</v>
      </c>
      <c r="K31" s="3">
        <v>0.53529411764705903</v>
      </c>
      <c r="L31" s="3">
        <v>-0.402745995423341</v>
      </c>
    </row>
    <row r="32" spans="1:12" x14ac:dyDescent="0.25">
      <c r="A32" s="8" t="s">
        <v>67</v>
      </c>
      <c r="B32" s="2">
        <v>2.9828109201213301E-2</v>
      </c>
      <c r="C32" s="2">
        <v>6.6764850270004894E-2</v>
      </c>
      <c r="D32" s="2">
        <v>4.1877588587206603E-2</v>
      </c>
      <c r="E32" s="2">
        <v>5.1678445229681999E-2</v>
      </c>
      <c r="F32" s="2">
        <v>9.6598068038639198E-3</v>
      </c>
      <c r="G32" s="2">
        <v>1.2063227953411E-2</v>
      </c>
      <c r="H32" s="2">
        <v>-1.56185778873818E-2</v>
      </c>
      <c r="I32" s="2">
        <v>-2.5052192066805801E-3</v>
      </c>
      <c r="J32" s="2">
        <v>1.0464629552113899E-2</v>
      </c>
      <c r="K32" s="3">
        <v>4.1597337770382702E-3</v>
      </c>
      <c r="L32" s="3">
        <v>0.220424671385238</v>
      </c>
    </row>
    <row r="33" spans="1:12" x14ac:dyDescent="0.25">
      <c r="A33" s="8" t="s">
        <v>68</v>
      </c>
      <c r="B33" s="2">
        <v>0.12</v>
      </c>
      <c r="C33" s="2">
        <v>0.05</v>
      </c>
      <c r="D33" s="2">
        <v>8.1632653061224497E-2</v>
      </c>
      <c r="E33" s="2">
        <v>-4.40251572327044E-2</v>
      </c>
      <c r="F33" s="2">
        <v>9.2105263157894704E-2</v>
      </c>
      <c r="G33" s="2">
        <v>4.2168674698795199E-2</v>
      </c>
      <c r="H33" s="2">
        <v>2.3121387283237E-2</v>
      </c>
      <c r="I33" s="2">
        <v>-5.6497175141242903E-3</v>
      </c>
      <c r="J33" s="2">
        <v>-2.8409090909090901E-2</v>
      </c>
      <c r="K33" s="3">
        <v>3.0120481927710802E-2</v>
      </c>
      <c r="L33" s="3">
        <v>0.36799999999999999</v>
      </c>
    </row>
    <row r="34" spans="1:12" x14ac:dyDescent="0.25">
      <c r="A34" s="8" t="s">
        <v>69</v>
      </c>
      <c r="B34" s="2">
        <v>-0.109195402298851</v>
      </c>
      <c r="C34" s="2">
        <v>-6.8817204301075297E-2</v>
      </c>
      <c r="D34" s="2">
        <v>-9.6997690531177794E-2</v>
      </c>
      <c r="E34" s="2">
        <v>-0.163682864450128</v>
      </c>
      <c r="F34" s="2">
        <v>-9.1743119266055103E-3</v>
      </c>
      <c r="G34" s="2">
        <v>8.0246913580246895E-2</v>
      </c>
      <c r="H34" s="2">
        <v>8.2857142857142893E-2</v>
      </c>
      <c r="I34" s="2">
        <v>0.213720316622691</v>
      </c>
      <c r="J34" s="2">
        <v>5.4347826086956499E-2</v>
      </c>
      <c r="K34" s="3">
        <v>0.49691358024691401</v>
      </c>
      <c r="L34" s="3">
        <v>-7.0881226053639806E-2</v>
      </c>
    </row>
    <row r="35" spans="1:12" x14ac:dyDescent="0.25">
      <c r="A35" s="11" t="s">
        <v>13</v>
      </c>
      <c r="B35" s="3">
        <v>-2.52469813391877E-2</v>
      </c>
      <c r="C35" s="3">
        <v>2.4774774774774799E-2</v>
      </c>
      <c r="D35" s="3">
        <v>7.4175824175824199E-3</v>
      </c>
      <c r="E35" s="3">
        <v>1.41805290428143E-2</v>
      </c>
      <c r="F35" s="3">
        <v>8.0666845926324303E-3</v>
      </c>
      <c r="G35" s="3">
        <v>3.22752734062417E-2</v>
      </c>
      <c r="H35" s="3">
        <v>2.8423772609819098E-3</v>
      </c>
      <c r="I35" s="3">
        <v>3.4011852615305302E-2</v>
      </c>
      <c r="J35" s="3">
        <v>1.86892599053077E-2</v>
      </c>
      <c r="K35" s="3">
        <v>9.0424113096825798E-2</v>
      </c>
      <c r="L35" s="3">
        <v>0.121844127332602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71</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201</v>
      </c>
    </row>
    <row r="2" spans="1:11" ht="15" x14ac:dyDescent="0.25">
      <c r="A2" s="12" t="s">
        <v>195</v>
      </c>
    </row>
    <row r="3" spans="1:11" ht="15" x14ac:dyDescent="0.25">
      <c r="A3" s="12" t="s">
        <v>55</v>
      </c>
    </row>
    <row r="4" spans="1:11" ht="15" x14ac:dyDescent="0.25">
      <c r="A4" s="12" t="s">
        <v>27</v>
      </c>
    </row>
    <row r="5" spans="1:11" x14ac:dyDescent="0.25">
      <c r="A5" s="17" t="str">
        <f>HYPERLINK("#'Table of contents'!A82",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72</v>
      </c>
      <c r="B8" s="1">
        <v>1101</v>
      </c>
      <c r="C8" s="1">
        <v>1091</v>
      </c>
      <c r="D8" s="1">
        <v>1092</v>
      </c>
      <c r="E8" s="1">
        <v>1054</v>
      </c>
      <c r="F8" s="1">
        <v>1027</v>
      </c>
      <c r="G8" s="1">
        <v>941</v>
      </c>
      <c r="H8" s="1">
        <v>927</v>
      </c>
      <c r="I8" s="1">
        <v>835</v>
      </c>
      <c r="J8" s="1">
        <v>793</v>
      </c>
      <c r="K8" s="1">
        <v>770</v>
      </c>
    </row>
    <row r="9" spans="1:11" x14ac:dyDescent="0.25">
      <c r="A9" s="16" t="s">
        <v>73</v>
      </c>
      <c r="B9" s="1">
        <v>1374</v>
      </c>
      <c r="C9" s="1">
        <v>1453</v>
      </c>
      <c r="D9" s="1">
        <v>1623</v>
      </c>
      <c r="E9" s="1">
        <v>1764</v>
      </c>
      <c r="F9" s="1">
        <v>1919</v>
      </c>
      <c r="G9" s="1">
        <v>2043</v>
      </c>
      <c r="H9" s="1">
        <v>2118</v>
      </c>
      <c r="I9" s="1">
        <v>2161</v>
      </c>
      <c r="J9" s="1">
        <v>2197</v>
      </c>
      <c r="K9" s="1">
        <v>2253</v>
      </c>
    </row>
    <row r="10" spans="1:11" x14ac:dyDescent="0.25">
      <c r="A10" s="16" t="s">
        <v>74</v>
      </c>
      <c r="B10" s="1">
        <v>57</v>
      </c>
      <c r="C10" s="1">
        <v>54</v>
      </c>
      <c r="D10" s="1">
        <v>60</v>
      </c>
      <c r="E10" s="1">
        <v>56</v>
      </c>
      <c r="F10" s="1">
        <v>66</v>
      </c>
      <c r="G10" s="1">
        <v>66</v>
      </c>
      <c r="H10" s="1">
        <v>76</v>
      </c>
      <c r="I10" s="1">
        <v>94</v>
      </c>
      <c r="J10" s="1">
        <v>97</v>
      </c>
      <c r="K10" s="1">
        <v>111</v>
      </c>
    </row>
    <row r="11" spans="1:11" x14ac:dyDescent="0.25">
      <c r="A11" s="16" t="s">
        <v>75</v>
      </c>
      <c r="B11" s="1">
        <v>20</v>
      </c>
      <c r="C11" s="1">
        <v>30</v>
      </c>
      <c r="D11" s="1">
        <v>35</v>
      </c>
      <c r="E11" s="1">
        <v>37</v>
      </c>
      <c r="F11" s="1">
        <v>39</v>
      </c>
      <c r="G11" s="1">
        <v>35</v>
      </c>
      <c r="H11" s="1">
        <v>32</v>
      </c>
      <c r="I11" s="1">
        <v>36</v>
      </c>
      <c r="J11" s="1">
        <v>41</v>
      </c>
      <c r="K11" s="1">
        <v>30</v>
      </c>
    </row>
    <row r="12" spans="1:11" x14ac:dyDescent="0.25">
      <c r="A12" s="16" t="s">
        <v>76</v>
      </c>
      <c r="B12" s="1">
        <v>116</v>
      </c>
      <c r="C12" s="1">
        <v>121</v>
      </c>
      <c r="D12" s="1">
        <v>130</v>
      </c>
      <c r="E12" s="1">
        <v>139</v>
      </c>
      <c r="F12" s="1">
        <v>134</v>
      </c>
      <c r="G12" s="1">
        <v>151</v>
      </c>
      <c r="H12" s="1">
        <v>158</v>
      </c>
      <c r="I12" s="1">
        <v>151</v>
      </c>
      <c r="J12" s="1">
        <v>149</v>
      </c>
      <c r="K12" s="1">
        <v>151</v>
      </c>
    </row>
    <row r="13" spans="1:11" x14ac:dyDescent="0.25">
      <c r="A13" s="16" t="s">
        <v>77</v>
      </c>
      <c r="B13" s="1">
        <v>17</v>
      </c>
      <c r="C13" s="1">
        <v>22</v>
      </c>
      <c r="D13" s="1">
        <v>20</v>
      </c>
      <c r="E13" s="1">
        <v>24</v>
      </c>
      <c r="F13" s="1">
        <v>18</v>
      </c>
      <c r="G13" s="1">
        <v>19</v>
      </c>
      <c r="H13" s="1">
        <v>21</v>
      </c>
      <c r="I13" s="1">
        <v>27</v>
      </c>
      <c r="J13" s="1">
        <v>29</v>
      </c>
      <c r="K13" s="1">
        <v>27</v>
      </c>
    </row>
    <row r="14" spans="1:11" x14ac:dyDescent="0.25">
      <c r="A14" s="16" t="s">
        <v>78</v>
      </c>
      <c r="B14" s="1">
        <v>24</v>
      </c>
      <c r="C14" s="1">
        <v>21</v>
      </c>
      <c r="D14" s="1">
        <v>18</v>
      </c>
      <c r="E14" s="1">
        <v>13</v>
      </c>
      <c r="F14" s="1">
        <v>11</v>
      </c>
      <c r="G14" s="1">
        <v>26</v>
      </c>
      <c r="H14" s="1">
        <v>40</v>
      </c>
      <c r="I14" s="1">
        <v>43</v>
      </c>
      <c r="J14" s="1">
        <v>53</v>
      </c>
      <c r="K14" s="1">
        <v>55</v>
      </c>
    </row>
    <row r="15" spans="1:11" x14ac:dyDescent="0.25">
      <c r="A15" s="16" t="s">
        <v>79</v>
      </c>
      <c r="B15" s="1">
        <v>740</v>
      </c>
      <c r="C15" s="1">
        <v>565</v>
      </c>
      <c r="D15" s="1">
        <v>467</v>
      </c>
      <c r="E15" s="1">
        <v>400</v>
      </c>
      <c r="F15" s="1">
        <v>312</v>
      </c>
      <c r="G15" s="1">
        <v>268</v>
      </c>
      <c r="H15" s="1">
        <v>298</v>
      </c>
      <c r="I15" s="1">
        <v>336</v>
      </c>
      <c r="J15" s="1">
        <v>446</v>
      </c>
      <c r="K15" s="1">
        <v>481</v>
      </c>
    </row>
    <row r="16" spans="1:11" x14ac:dyDescent="0.25">
      <c r="A16" s="16" t="s">
        <v>80</v>
      </c>
      <c r="B16" s="1">
        <v>195</v>
      </c>
      <c r="C16" s="1">
        <v>195</v>
      </c>
      <c r="D16" s="1">
        <v>195</v>
      </c>
      <c r="E16" s="1">
        <v>180</v>
      </c>
      <c r="F16" s="1">
        <v>193</v>
      </c>
      <c r="G16" s="1">
        <v>200</v>
      </c>
      <c r="H16" s="1">
        <v>200</v>
      </c>
      <c r="I16" s="1">
        <v>198</v>
      </c>
      <c r="J16" s="1">
        <v>208</v>
      </c>
      <c r="K16" s="1">
        <v>210</v>
      </c>
    </row>
    <row r="17" spans="1:11" x14ac:dyDescent="0.25">
      <c r="A17" s="10" t="s">
        <v>13</v>
      </c>
      <c r="B17" s="5">
        <v>3644</v>
      </c>
      <c r="C17" s="5">
        <v>3552</v>
      </c>
      <c r="D17" s="5">
        <v>3640</v>
      </c>
      <c r="E17" s="5">
        <v>3667</v>
      </c>
      <c r="F17" s="5">
        <v>3719</v>
      </c>
      <c r="G17" s="5">
        <v>3749</v>
      </c>
      <c r="H17" s="5">
        <v>3870</v>
      </c>
      <c r="I17" s="5">
        <v>3881</v>
      </c>
      <c r="J17" s="5">
        <v>4013</v>
      </c>
      <c r="K17" s="5">
        <v>4088</v>
      </c>
    </row>
    <row r="18" spans="1:11" x14ac:dyDescent="0.25">
      <c r="A18" s="15"/>
    </row>
    <row r="19" spans="1:11" x14ac:dyDescent="0.25">
      <c r="A19" s="15"/>
    </row>
    <row r="20" spans="1:11" x14ac:dyDescent="0.25">
      <c r="A20" s="15"/>
      <c r="B20" s="21" t="s">
        <v>29</v>
      </c>
      <c r="C20" s="22"/>
      <c r="D20" s="22"/>
      <c r="E20" s="22"/>
      <c r="F20" s="22"/>
      <c r="G20" s="22"/>
      <c r="H20" s="22"/>
      <c r="I20" s="22"/>
      <c r="J20" s="22"/>
      <c r="K20" s="22"/>
    </row>
    <row r="21" spans="1:11" x14ac:dyDescent="0.25">
      <c r="A21" s="9" t="s">
        <v>33</v>
      </c>
      <c r="B21" s="4" t="s">
        <v>0</v>
      </c>
      <c r="C21" s="4" t="s">
        <v>1</v>
      </c>
      <c r="D21" s="4" t="s">
        <v>2</v>
      </c>
      <c r="E21" s="4" t="s">
        <v>3</v>
      </c>
      <c r="F21" s="4" t="s">
        <v>4</v>
      </c>
      <c r="G21" s="4" t="s">
        <v>5</v>
      </c>
      <c r="H21" s="4" t="s">
        <v>6</v>
      </c>
      <c r="I21" s="4" t="s">
        <v>7</v>
      </c>
      <c r="J21" s="4" t="s">
        <v>8</v>
      </c>
      <c r="K21" s="4" t="s">
        <v>9</v>
      </c>
    </row>
    <row r="22" spans="1:11" x14ac:dyDescent="0.25">
      <c r="A22" s="8" t="s">
        <v>72</v>
      </c>
      <c r="B22" s="2">
        <v>0.434834123222749</v>
      </c>
      <c r="C22" s="2">
        <v>0.41993841416474198</v>
      </c>
      <c r="D22" s="2">
        <v>0.39351351351351299</v>
      </c>
      <c r="E22" s="2">
        <v>0.36673625608907401</v>
      </c>
      <c r="F22" s="2">
        <v>0.34096945551128799</v>
      </c>
      <c r="G22" s="2">
        <v>0.30852459016393402</v>
      </c>
      <c r="H22" s="2">
        <v>0.29702018583787199</v>
      </c>
      <c r="I22" s="2">
        <v>0.27022653721682799</v>
      </c>
      <c r="J22" s="2">
        <v>0.25688370586329801</v>
      </c>
      <c r="K22" s="2">
        <v>0.24569240587109101</v>
      </c>
    </row>
    <row r="23" spans="1:11" x14ac:dyDescent="0.25">
      <c r="A23" s="8" t="s">
        <v>73</v>
      </c>
      <c r="B23" s="2">
        <v>0.54265402843601895</v>
      </c>
      <c r="C23" s="2">
        <v>0.55927636643571998</v>
      </c>
      <c r="D23" s="2">
        <v>0.584864864864865</v>
      </c>
      <c r="E23" s="2">
        <v>0.61377870563674297</v>
      </c>
      <c r="F23" s="2">
        <v>0.63711819389110202</v>
      </c>
      <c r="G23" s="2">
        <v>0.66983606557377096</v>
      </c>
      <c r="H23" s="2">
        <v>0.67862864466517103</v>
      </c>
      <c r="I23" s="2">
        <v>0.69935275080906101</v>
      </c>
      <c r="J23" s="2">
        <v>0.71169420149011997</v>
      </c>
      <c r="K23" s="2">
        <v>0.71888959795788099</v>
      </c>
    </row>
    <row r="24" spans="1:11" x14ac:dyDescent="0.25">
      <c r="A24" s="8" t="s">
        <v>74</v>
      </c>
      <c r="B24" s="2">
        <v>2.25118483412322E-2</v>
      </c>
      <c r="C24" s="2">
        <v>2.0785219399538101E-2</v>
      </c>
      <c r="D24" s="2">
        <v>2.1621621621621599E-2</v>
      </c>
      <c r="E24" s="2">
        <v>1.9485038274182302E-2</v>
      </c>
      <c r="F24" s="2">
        <v>2.1912350597609601E-2</v>
      </c>
      <c r="G24" s="2">
        <v>2.16393442622951E-2</v>
      </c>
      <c r="H24" s="2">
        <v>2.43511694969561E-2</v>
      </c>
      <c r="I24" s="2">
        <v>3.0420711974110001E-2</v>
      </c>
      <c r="J24" s="2">
        <v>3.1422092646582397E-2</v>
      </c>
      <c r="K24" s="2">
        <v>3.5417996171027401E-2</v>
      </c>
    </row>
    <row r="25" spans="1:11" x14ac:dyDescent="0.25">
      <c r="A25" s="8" t="s">
        <v>75</v>
      </c>
      <c r="B25" s="2">
        <v>0.13071895424836599</v>
      </c>
      <c r="C25" s="2">
        <v>0.17341040462427701</v>
      </c>
      <c r="D25" s="2">
        <v>0.18918918918918901</v>
      </c>
      <c r="E25" s="2">
        <v>0.185</v>
      </c>
      <c r="F25" s="2">
        <v>0.204188481675393</v>
      </c>
      <c r="G25" s="2">
        <v>0.17073170731707299</v>
      </c>
      <c r="H25" s="2">
        <v>0.151658767772512</v>
      </c>
      <c r="I25" s="2">
        <v>0.168224299065421</v>
      </c>
      <c r="J25" s="2">
        <v>0.187214611872146</v>
      </c>
      <c r="K25" s="2">
        <v>0.144230769230769</v>
      </c>
    </row>
    <row r="26" spans="1:11" x14ac:dyDescent="0.25">
      <c r="A26" s="8" t="s">
        <v>76</v>
      </c>
      <c r="B26" s="2">
        <v>0.75816993464052296</v>
      </c>
      <c r="C26" s="2">
        <v>0.699421965317919</v>
      </c>
      <c r="D26" s="2">
        <v>0.70270270270270296</v>
      </c>
      <c r="E26" s="2">
        <v>0.69499999999999995</v>
      </c>
      <c r="F26" s="2">
        <v>0.70157068062827199</v>
      </c>
      <c r="G26" s="2">
        <v>0.73658536585365897</v>
      </c>
      <c r="H26" s="2">
        <v>0.74881516587677699</v>
      </c>
      <c r="I26" s="2">
        <v>0.70560747663551404</v>
      </c>
      <c r="J26" s="2">
        <v>0.68036529680365299</v>
      </c>
      <c r="K26" s="2">
        <v>0.72596153846153799</v>
      </c>
    </row>
    <row r="27" spans="1:11" x14ac:dyDescent="0.25">
      <c r="A27" s="8" t="s">
        <v>77</v>
      </c>
      <c r="B27" s="2">
        <v>0.11111111111111099</v>
      </c>
      <c r="C27" s="2">
        <v>0.12716763005780299</v>
      </c>
      <c r="D27" s="2">
        <v>0.108108108108108</v>
      </c>
      <c r="E27" s="2">
        <v>0.12</v>
      </c>
      <c r="F27" s="2">
        <v>9.4240837696335095E-2</v>
      </c>
      <c r="G27" s="2">
        <v>9.2682926829268306E-2</v>
      </c>
      <c r="H27" s="2">
        <v>9.9526066350710901E-2</v>
      </c>
      <c r="I27" s="2">
        <v>0.12616822429906499</v>
      </c>
      <c r="J27" s="2">
        <v>0.13242009132420099</v>
      </c>
      <c r="K27" s="2">
        <v>0.12980769230769201</v>
      </c>
    </row>
    <row r="28" spans="1:11" x14ac:dyDescent="0.25">
      <c r="A28" s="8" t="s">
        <v>78</v>
      </c>
      <c r="B28" s="2">
        <v>2.5026068821689298E-2</v>
      </c>
      <c r="C28" s="2">
        <v>2.6888604353393099E-2</v>
      </c>
      <c r="D28" s="2">
        <v>2.64705882352941E-2</v>
      </c>
      <c r="E28" s="2">
        <v>2.1922428330522801E-2</v>
      </c>
      <c r="F28" s="2">
        <v>2.1317829457364299E-2</v>
      </c>
      <c r="G28" s="2">
        <v>5.2631578947368397E-2</v>
      </c>
      <c r="H28" s="2">
        <v>7.4349442379182201E-2</v>
      </c>
      <c r="I28" s="2">
        <v>7.4523396880415899E-2</v>
      </c>
      <c r="J28" s="2">
        <v>7.4964639321075E-2</v>
      </c>
      <c r="K28" s="2">
        <v>7.3726541554959807E-2</v>
      </c>
    </row>
    <row r="29" spans="1:11" x14ac:dyDescent="0.25">
      <c r="A29" s="8" t="s">
        <v>79</v>
      </c>
      <c r="B29" s="2">
        <v>0.77163712200208501</v>
      </c>
      <c r="C29" s="2">
        <v>0.723431498079385</v>
      </c>
      <c r="D29" s="2">
        <v>0.68676470588235305</v>
      </c>
      <c r="E29" s="2">
        <v>0.67453625632377701</v>
      </c>
      <c r="F29" s="2">
        <v>0.60465116279069797</v>
      </c>
      <c r="G29" s="2">
        <v>0.54251012145749</v>
      </c>
      <c r="H29" s="2">
        <v>0.55390334572490696</v>
      </c>
      <c r="I29" s="2">
        <v>0.58232235701906399</v>
      </c>
      <c r="J29" s="2">
        <v>0.63083451202263097</v>
      </c>
      <c r="K29" s="2">
        <v>0.64477211796246603</v>
      </c>
    </row>
    <row r="30" spans="1:11" x14ac:dyDescent="0.25">
      <c r="A30" s="8" t="s">
        <v>80</v>
      </c>
      <c r="B30" s="2">
        <v>0.20333680917622499</v>
      </c>
      <c r="C30" s="2">
        <v>0.249679897567222</v>
      </c>
      <c r="D30" s="2">
        <v>0.28676470588235298</v>
      </c>
      <c r="E30" s="2">
        <v>0.3035413153457</v>
      </c>
      <c r="F30" s="2">
        <v>0.37403100775193798</v>
      </c>
      <c r="G30" s="2">
        <v>0.40485829959514202</v>
      </c>
      <c r="H30" s="2">
        <v>0.37174721189591098</v>
      </c>
      <c r="I30" s="2">
        <v>0.34315424610051998</v>
      </c>
      <c r="J30" s="2">
        <v>0.29420084865629398</v>
      </c>
      <c r="K30" s="2">
        <v>0.28150134048257403</v>
      </c>
    </row>
    <row r="31" spans="1:11" x14ac:dyDescent="0.25">
      <c r="A31" s="15"/>
    </row>
    <row r="32" spans="1:11" x14ac:dyDescent="0.25">
      <c r="A32" s="15"/>
    </row>
    <row r="33" spans="1:12" x14ac:dyDescent="0.25">
      <c r="A33" s="15"/>
      <c r="B33" s="21" t="s">
        <v>30</v>
      </c>
      <c r="C33" s="21"/>
      <c r="D33" s="21"/>
      <c r="E33" s="21"/>
      <c r="F33" s="21"/>
      <c r="G33" s="21"/>
      <c r="H33" s="21"/>
      <c r="I33" s="21"/>
      <c r="J33" s="21"/>
      <c r="K33" s="6" t="s">
        <v>31</v>
      </c>
      <c r="L33" s="6" t="s">
        <v>32</v>
      </c>
    </row>
    <row r="34" spans="1:12" x14ac:dyDescent="0.25">
      <c r="A34" s="9" t="s">
        <v>33</v>
      </c>
      <c r="B34" s="4" t="s">
        <v>14</v>
      </c>
      <c r="C34" s="4" t="s">
        <v>15</v>
      </c>
      <c r="D34" s="4" t="s">
        <v>16</v>
      </c>
      <c r="E34" s="4" t="s">
        <v>17</v>
      </c>
      <c r="F34" s="4" t="s">
        <v>18</v>
      </c>
      <c r="G34" s="4" t="s">
        <v>19</v>
      </c>
      <c r="H34" s="4" t="s">
        <v>20</v>
      </c>
      <c r="I34" s="4" t="s">
        <v>21</v>
      </c>
      <c r="J34" s="4" t="s">
        <v>22</v>
      </c>
      <c r="K34" s="4" t="s">
        <v>23</v>
      </c>
      <c r="L34" s="4" t="s">
        <v>24</v>
      </c>
    </row>
    <row r="35" spans="1:12" x14ac:dyDescent="0.25">
      <c r="A35" s="8" t="s">
        <v>72</v>
      </c>
      <c r="B35" s="2">
        <v>-9.0826521344232504E-3</v>
      </c>
      <c r="C35" s="2">
        <v>9.1659028414298801E-4</v>
      </c>
      <c r="D35" s="2">
        <v>-3.47985347985348E-2</v>
      </c>
      <c r="E35" s="2">
        <v>-2.5616698292220099E-2</v>
      </c>
      <c r="F35" s="2">
        <v>-8.3739045764362197E-2</v>
      </c>
      <c r="G35" s="2">
        <v>-1.4877789585547301E-2</v>
      </c>
      <c r="H35" s="2">
        <v>-9.9244875943905103E-2</v>
      </c>
      <c r="I35" s="2">
        <v>-5.0299401197604801E-2</v>
      </c>
      <c r="J35" s="2">
        <v>-2.9003783102143799E-2</v>
      </c>
      <c r="K35" s="3">
        <v>-0.18172157279489901</v>
      </c>
      <c r="L35" s="3">
        <v>-0.30063578564941001</v>
      </c>
    </row>
    <row r="36" spans="1:12" x14ac:dyDescent="0.25">
      <c r="A36" s="8" t="s">
        <v>73</v>
      </c>
      <c r="B36" s="2">
        <v>5.7496360989810799E-2</v>
      </c>
      <c r="C36" s="2">
        <v>0.116999311768754</v>
      </c>
      <c r="D36" s="2">
        <v>8.6876155268022198E-2</v>
      </c>
      <c r="E36" s="2">
        <v>8.7868480725623602E-2</v>
      </c>
      <c r="F36" s="2">
        <v>6.4616988014590898E-2</v>
      </c>
      <c r="G36" s="2">
        <v>3.6710719530102798E-2</v>
      </c>
      <c r="H36" s="2">
        <v>2.0302171860245501E-2</v>
      </c>
      <c r="I36" s="2">
        <v>1.6658954187876E-2</v>
      </c>
      <c r="J36" s="2">
        <v>2.5489303595812501E-2</v>
      </c>
      <c r="K36" s="3">
        <v>0.102790014684288</v>
      </c>
      <c r="L36" s="3">
        <v>0.63973799126637598</v>
      </c>
    </row>
    <row r="37" spans="1:12" x14ac:dyDescent="0.25">
      <c r="A37" s="8" t="s">
        <v>74</v>
      </c>
      <c r="B37" s="2">
        <v>-5.2631578947368397E-2</v>
      </c>
      <c r="C37" s="2">
        <v>0.11111111111111099</v>
      </c>
      <c r="D37" s="2">
        <v>-6.6666666666666693E-2</v>
      </c>
      <c r="E37" s="2">
        <v>0.17857142857142899</v>
      </c>
      <c r="F37" s="2">
        <v>0</v>
      </c>
      <c r="G37" s="2">
        <v>0.15151515151515199</v>
      </c>
      <c r="H37" s="2">
        <v>0.23684210526315799</v>
      </c>
      <c r="I37" s="2">
        <v>3.1914893617021302E-2</v>
      </c>
      <c r="J37" s="2">
        <v>0.14432989690721601</v>
      </c>
      <c r="K37" s="3">
        <v>0.68181818181818199</v>
      </c>
      <c r="L37" s="3">
        <v>0.94736842105263197</v>
      </c>
    </row>
    <row r="38" spans="1:12" x14ac:dyDescent="0.25">
      <c r="A38" s="8" t="s">
        <v>75</v>
      </c>
      <c r="B38" s="2">
        <v>0.5</v>
      </c>
      <c r="C38" s="2">
        <v>0.16666666666666699</v>
      </c>
      <c r="D38" s="2">
        <v>5.7142857142857099E-2</v>
      </c>
      <c r="E38" s="2">
        <v>5.4054054054054099E-2</v>
      </c>
      <c r="F38" s="2">
        <v>-0.102564102564103</v>
      </c>
      <c r="G38" s="2">
        <v>-8.5714285714285701E-2</v>
      </c>
      <c r="H38" s="2">
        <v>0.125</v>
      </c>
      <c r="I38" s="2">
        <v>0.13888888888888901</v>
      </c>
      <c r="J38" s="2">
        <v>-0.26829268292682901</v>
      </c>
      <c r="K38" s="3">
        <v>-0.14285714285714299</v>
      </c>
      <c r="L38" s="3">
        <v>0.5</v>
      </c>
    </row>
    <row r="39" spans="1:12" x14ac:dyDescent="0.25">
      <c r="A39" s="8" t="s">
        <v>76</v>
      </c>
      <c r="B39" s="2">
        <v>4.31034482758621E-2</v>
      </c>
      <c r="C39" s="2">
        <v>7.43801652892562E-2</v>
      </c>
      <c r="D39" s="2">
        <v>6.9230769230769207E-2</v>
      </c>
      <c r="E39" s="2">
        <v>-3.5971223021582698E-2</v>
      </c>
      <c r="F39" s="2">
        <v>0.12686567164179099</v>
      </c>
      <c r="G39" s="2">
        <v>4.6357615894039701E-2</v>
      </c>
      <c r="H39" s="2">
        <v>-4.4303797468354403E-2</v>
      </c>
      <c r="I39" s="2">
        <v>-1.3245033112582801E-2</v>
      </c>
      <c r="J39" s="2">
        <v>1.34228187919463E-2</v>
      </c>
      <c r="K39" s="3">
        <v>0</v>
      </c>
      <c r="L39" s="3">
        <v>0.30172413793103398</v>
      </c>
    </row>
    <row r="40" spans="1:12" x14ac:dyDescent="0.25">
      <c r="A40" s="8" t="s">
        <v>77</v>
      </c>
      <c r="B40" s="2">
        <v>0.29411764705882398</v>
      </c>
      <c r="C40" s="2">
        <v>-9.0909090909090898E-2</v>
      </c>
      <c r="D40" s="2">
        <v>0.2</v>
      </c>
      <c r="E40" s="2">
        <v>-0.25</v>
      </c>
      <c r="F40" s="2">
        <v>5.5555555555555601E-2</v>
      </c>
      <c r="G40" s="2">
        <v>0.105263157894737</v>
      </c>
      <c r="H40" s="2">
        <v>0.28571428571428598</v>
      </c>
      <c r="I40" s="2">
        <v>7.4074074074074098E-2</v>
      </c>
      <c r="J40" s="2">
        <v>-6.8965517241379296E-2</v>
      </c>
      <c r="K40" s="3">
        <v>0.42105263157894701</v>
      </c>
      <c r="L40" s="3">
        <v>0.58823529411764697</v>
      </c>
    </row>
    <row r="41" spans="1:12" x14ac:dyDescent="0.25">
      <c r="A41" s="8" t="s">
        <v>78</v>
      </c>
      <c r="B41" s="2">
        <v>-0.125</v>
      </c>
      <c r="C41" s="2">
        <v>-0.14285714285714299</v>
      </c>
      <c r="D41" s="2">
        <v>-0.27777777777777801</v>
      </c>
      <c r="E41" s="2">
        <v>-0.15384615384615399</v>
      </c>
      <c r="F41" s="2">
        <v>1.36363636363636</v>
      </c>
      <c r="G41" s="2">
        <v>0.53846153846153799</v>
      </c>
      <c r="H41" s="2">
        <v>7.4999999999999997E-2</v>
      </c>
      <c r="I41" s="2">
        <v>0.232558139534884</v>
      </c>
      <c r="J41" s="2">
        <v>3.77358490566038E-2</v>
      </c>
      <c r="K41" s="3">
        <v>1.1153846153846201</v>
      </c>
      <c r="L41" s="3">
        <v>1.2916666666666701</v>
      </c>
    </row>
    <row r="42" spans="1:12" x14ac:dyDescent="0.25">
      <c r="A42" s="8" t="s">
        <v>79</v>
      </c>
      <c r="B42" s="2">
        <v>-0.23648648648648599</v>
      </c>
      <c r="C42" s="2">
        <v>-0.17345132743362801</v>
      </c>
      <c r="D42" s="2">
        <v>-0.143468950749465</v>
      </c>
      <c r="E42" s="2">
        <v>-0.22</v>
      </c>
      <c r="F42" s="2">
        <v>-0.141025641025641</v>
      </c>
      <c r="G42" s="2">
        <v>0.111940298507463</v>
      </c>
      <c r="H42" s="2">
        <v>0.12751677852349</v>
      </c>
      <c r="I42" s="2">
        <v>0.327380952380952</v>
      </c>
      <c r="J42" s="2">
        <v>7.8475336322870001E-2</v>
      </c>
      <c r="K42" s="3">
        <v>0.79477611940298498</v>
      </c>
      <c r="L42" s="3">
        <v>-0.35</v>
      </c>
    </row>
    <row r="43" spans="1:12" x14ac:dyDescent="0.25">
      <c r="A43" s="8" t="s">
        <v>80</v>
      </c>
      <c r="B43" s="2">
        <v>0</v>
      </c>
      <c r="C43" s="2">
        <v>0</v>
      </c>
      <c r="D43" s="2">
        <v>-7.69230769230769E-2</v>
      </c>
      <c r="E43" s="2">
        <v>7.2222222222222202E-2</v>
      </c>
      <c r="F43" s="2">
        <v>3.6269430051813503E-2</v>
      </c>
      <c r="G43" s="2">
        <v>0</v>
      </c>
      <c r="H43" s="2">
        <v>-0.01</v>
      </c>
      <c r="I43" s="2">
        <v>5.0505050505050497E-2</v>
      </c>
      <c r="J43" s="2">
        <v>9.6153846153846194E-3</v>
      </c>
      <c r="K43" s="3">
        <v>0.05</v>
      </c>
      <c r="L43" s="3">
        <v>7.69230769230769E-2</v>
      </c>
    </row>
    <row r="44" spans="1:12" x14ac:dyDescent="0.25">
      <c r="A44" s="11" t="s">
        <v>13</v>
      </c>
      <c r="B44" s="3">
        <v>-2.52469813391877E-2</v>
      </c>
      <c r="C44" s="3">
        <v>2.4774774774774799E-2</v>
      </c>
      <c r="D44" s="3">
        <v>7.4175824175824199E-3</v>
      </c>
      <c r="E44" s="3">
        <v>1.41805290428143E-2</v>
      </c>
      <c r="F44" s="3">
        <v>8.0666845926324303E-3</v>
      </c>
      <c r="G44" s="3">
        <v>3.22752734062417E-2</v>
      </c>
      <c r="H44" s="3">
        <v>2.8423772609819098E-3</v>
      </c>
      <c r="I44" s="3">
        <v>3.4011852615305302E-2</v>
      </c>
      <c r="J44" s="3">
        <v>1.86892599053077E-2</v>
      </c>
      <c r="K44" s="3">
        <v>9.0424113096825798E-2</v>
      </c>
      <c r="L44" s="3">
        <v>0.121844127332602</v>
      </c>
    </row>
    <row r="45" spans="1:12" x14ac:dyDescent="0.25">
      <c r="A45" s="15"/>
    </row>
    <row r="46" spans="1:12" x14ac:dyDescent="0.25">
      <c r="A46" s="13" t="s">
        <v>34</v>
      </c>
    </row>
    <row r="47" spans="1:12" x14ac:dyDescent="0.25">
      <c r="A47" s="14" t="s">
        <v>35</v>
      </c>
    </row>
    <row r="48" spans="1:12" x14ac:dyDescent="0.25">
      <c r="A48" s="14" t="s">
        <v>36</v>
      </c>
    </row>
    <row r="49" spans="1:1" x14ac:dyDescent="0.25">
      <c r="A49" s="14" t="s">
        <v>37</v>
      </c>
    </row>
    <row r="50" spans="1:1" x14ac:dyDescent="0.25">
      <c r="A50" s="14" t="s">
        <v>82</v>
      </c>
    </row>
    <row r="51" spans="1:1" x14ac:dyDescent="0.25">
      <c r="A51" s="14" t="s">
        <v>38</v>
      </c>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0:K20"/>
    <mergeCell ref="B33:J33"/>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202</v>
      </c>
    </row>
    <row r="2" spans="1:11" ht="15" x14ac:dyDescent="0.25">
      <c r="A2" s="12" t="s">
        <v>195</v>
      </c>
    </row>
    <row r="3" spans="1:11" ht="15" x14ac:dyDescent="0.25">
      <c r="A3" s="12" t="s">
        <v>55</v>
      </c>
    </row>
    <row r="4" spans="1:11" ht="15" x14ac:dyDescent="0.25">
      <c r="A4" s="12" t="s">
        <v>50</v>
      </c>
    </row>
    <row r="5" spans="1:11" x14ac:dyDescent="0.25">
      <c r="A5" s="17" t="str">
        <f>HYPERLINK("#'Table of contents'!A83",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83</v>
      </c>
      <c r="B8" s="1">
        <v>398</v>
      </c>
      <c r="C8" s="1">
        <v>384</v>
      </c>
      <c r="D8" s="1">
        <v>424</v>
      </c>
      <c r="E8" s="1">
        <v>444</v>
      </c>
      <c r="F8" s="1">
        <v>462</v>
      </c>
      <c r="G8" s="1">
        <v>479</v>
      </c>
      <c r="H8" s="1">
        <v>485</v>
      </c>
      <c r="I8" s="1">
        <v>493</v>
      </c>
      <c r="J8" s="1">
        <v>497</v>
      </c>
      <c r="K8" s="1">
        <v>512</v>
      </c>
    </row>
    <row r="9" spans="1:11" x14ac:dyDescent="0.25">
      <c r="A9" s="16" t="s">
        <v>84</v>
      </c>
      <c r="B9" s="1">
        <v>58</v>
      </c>
      <c r="C9" s="1">
        <v>58</v>
      </c>
      <c r="D9" s="1">
        <v>54</v>
      </c>
      <c r="E9" s="1">
        <v>57</v>
      </c>
      <c r="F9" s="1">
        <v>59</v>
      </c>
      <c r="G9" s="1">
        <v>58</v>
      </c>
      <c r="H9" s="1">
        <v>61</v>
      </c>
      <c r="I9" s="1">
        <v>69</v>
      </c>
      <c r="J9" s="1">
        <v>76</v>
      </c>
      <c r="K9" s="1">
        <v>76</v>
      </c>
    </row>
    <row r="10" spans="1:11" x14ac:dyDescent="0.25">
      <c r="A10" s="16" t="s">
        <v>85</v>
      </c>
      <c r="B10" s="1">
        <v>69</v>
      </c>
      <c r="C10" s="1">
        <v>77</v>
      </c>
      <c r="D10" s="1">
        <v>87</v>
      </c>
      <c r="E10" s="1">
        <v>94</v>
      </c>
      <c r="F10" s="1">
        <v>99</v>
      </c>
      <c r="G10" s="1">
        <v>102</v>
      </c>
      <c r="H10" s="1">
        <v>108</v>
      </c>
      <c r="I10" s="1">
        <v>113</v>
      </c>
      <c r="J10" s="1">
        <v>120</v>
      </c>
      <c r="K10" s="1">
        <v>118</v>
      </c>
    </row>
    <row r="11" spans="1:11" x14ac:dyDescent="0.25">
      <c r="A11" s="16" t="s">
        <v>86</v>
      </c>
      <c r="B11" s="1">
        <v>1853</v>
      </c>
      <c r="C11" s="1">
        <v>1938</v>
      </c>
      <c r="D11" s="1">
        <v>2058</v>
      </c>
      <c r="E11" s="1">
        <v>2131</v>
      </c>
      <c r="F11" s="1">
        <v>2239</v>
      </c>
      <c r="G11" s="1">
        <v>2268</v>
      </c>
      <c r="H11" s="1">
        <v>2317</v>
      </c>
      <c r="I11" s="1">
        <v>2268</v>
      </c>
      <c r="J11" s="1">
        <v>2254</v>
      </c>
      <c r="K11" s="1">
        <v>2287</v>
      </c>
    </row>
    <row r="12" spans="1:11" x14ac:dyDescent="0.25">
      <c r="A12" s="16" t="s">
        <v>87</v>
      </c>
      <c r="B12" s="1">
        <v>54</v>
      </c>
      <c r="C12" s="1">
        <v>57</v>
      </c>
      <c r="D12" s="1">
        <v>59</v>
      </c>
      <c r="E12" s="1">
        <v>60</v>
      </c>
      <c r="F12" s="1">
        <v>63</v>
      </c>
      <c r="G12" s="1">
        <v>64</v>
      </c>
      <c r="H12" s="1">
        <v>69</v>
      </c>
      <c r="I12" s="1">
        <v>69</v>
      </c>
      <c r="J12" s="1">
        <v>66</v>
      </c>
      <c r="K12" s="1">
        <v>73</v>
      </c>
    </row>
    <row r="13" spans="1:11" x14ac:dyDescent="0.25">
      <c r="A13" s="16" t="s">
        <v>88</v>
      </c>
      <c r="B13" s="1">
        <v>100</v>
      </c>
      <c r="C13" s="1">
        <v>84</v>
      </c>
      <c r="D13" s="1">
        <v>93</v>
      </c>
      <c r="E13" s="1">
        <v>88</v>
      </c>
      <c r="F13" s="1">
        <v>90</v>
      </c>
      <c r="G13" s="1">
        <v>79</v>
      </c>
      <c r="H13" s="1">
        <v>81</v>
      </c>
      <c r="I13" s="1">
        <v>78</v>
      </c>
      <c r="J13" s="1">
        <v>74</v>
      </c>
      <c r="K13" s="1">
        <v>68</v>
      </c>
    </row>
    <row r="14" spans="1:11" x14ac:dyDescent="0.25">
      <c r="A14" s="16" t="s">
        <v>89</v>
      </c>
      <c r="B14" s="1">
        <v>13</v>
      </c>
      <c r="C14" s="1">
        <v>16</v>
      </c>
      <c r="D14" s="1">
        <v>18</v>
      </c>
      <c r="E14" s="1">
        <v>17</v>
      </c>
      <c r="F14" s="1">
        <v>13</v>
      </c>
      <c r="G14" s="1">
        <v>13</v>
      </c>
      <c r="H14" s="1">
        <v>13</v>
      </c>
      <c r="I14" s="1">
        <v>16</v>
      </c>
      <c r="J14" s="1">
        <v>17</v>
      </c>
      <c r="K14" s="1">
        <v>18</v>
      </c>
    </row>
    <row r="15" spans="1:11" x14ac:dyDescent="0.25">
      <c r="A15" s="16" t="s">
        <v>90</v>
      </c>
      <c r="B15" s="1">
        <v>4</v>
      </c>
      <c r="C15" s="1">
        <v>4</v>
      </c>
      <c r="D15" s="1">
        <v>6</v>
      </c>
      <c r="E15" s="1">
        <v>8</v>
      </c>
      <c r="F15" s="1">
        <v>10</v>
      </c>
      <c r="G15" s="1">
        <v>11</v>
      </c>
      <c r="H15" s="1">
        <v>14</v>
      </c>
      <c r="I15" s="1">
        <v>16</v>
      </c>
      <c r="J15" s="1">
        <v>17</v>
      </c>
      <c r="K15" s="1">
        <v>17</v>
      </c>
    </row>
    <row r="16" spans="1:11" x14ac:dyDescent="0.25">
      <c r="A16" s="16" t="s">
        <v>91</v>
      </c>
      <c r="B16" s="1">
        <v>1</v>
      </c>
      <c r="C16" s="1">
        <v>1</v>
      </c>
      <c r="D16" s="1">
        <v>2</v>
      </c>
      <c r="E16" s="1">
        <v>3</v>
      </c>
      <c r="F16" s="1">
        <v>4</v>
      </c>
      <c r="G16" s="1">
        <v>5</v>
      </c>
      <c r="H16" s="1">
        <v>5</v>
      </c>
      <c r="I16" s="1">
        <v>5</v>
      </c>
      <c r="J16" s="1">
        <v>5</v>
      </c>
      <c r="K16" s="1">
        <v>4</v>
      </c>
    </row>
    <row r="17" spans="1:11" x14ac:dyDescent="0.25">
      <c r="A17" s="16" t="s">
        <v>92</v>
      </c>
      <c r="B17" s="1">
        <v>126</v>
      </c>
      <c r="C17" s="1">
        <v>143</v>
      </c>
      <c r="D17" s="1">
        <v>154</v>
      </c>
      <c r="E17" s="1">
        <v>165</v>
      </c>
      <c r="F17" s="1">
        <v>158</v>
      </c>
      <c r="G17" s="1">
        <v>170</v>
      </c>
      <c r="H17" s="1">
        <v>172</v>
      </c>
      <c r="I17" s="1">
        <v>172</v>
      </c>
      <c r="J17" s="1">
        <v>173</v>
      </c>
      <c r="K17" s="1">
        <v>162</v>
      </c>
    </row>
    <row r="18" spans="1:11" x14ac:dyDescent="0.25">
      <c r="A18" s="16" t="s">
        <v>93</v>
      </c>
      <c r="B18" s="1">
        <v>0</v>
      </c>
      <c r="C18" s="1">
        <v>1</v>
      </c>
      <c r="D18" s="1">
        <v>2</v>
      </c>
      <c r="E18" s="1">
        <v>3</v>
      </c>
      <c r="F18" s="1">
        <v>4</v>
      </c>
      <c r="G18" s="1">
        <v>5</v>
      </c>
      <c r="H18" s="1">
        <v>4</v>
      </c>
      <c r="I18" s="1">
        <v>3</v>
      </c>
      <c r="J18" s="1">
        <v>3</v>
      </c>
      <c r="K18" s="1">
        <v>2</v>
      </c>
    </row>
    <row r="19" spans="1:11" x14ac:dyDescent="0.25">
      <c r="A19" s="16" t="s">
        <v>94</v>
      </c>
      <c r="B19" s="1">
        <v>9</v>
      </c>
      <c r="C19" s="1">
        <v>8</v>
      </c>
      <c r="D19" s="1">
        <v>3</v>
      </c>
      <c r="E19" s="1">
        <v>4</v>
      </c>
      <c r="F19" s="1">
        <v>2</v>
      </c>
      <c r="G19" s="1">
        <v>1</v>
      </c>
      <c r="H19" s="1">
        <v>3</v>
      </c>
      <c r="I19" s="1">
        <v>2</v>
      </c>
      <c r="J19" s="1">
        <v>4</v>
      </c>
      <c r="K19" s="1">
        <v>5</v>
      </c>
    </row>
    <row r="20" spans="1:11" x14ac:dyDescent="0.25">
      <c r="A20" s="16" t="s">
        <v>95</v>
      </c>
      <c r="B20" s="1">
        <v>714</v>
      </c>
      <c r="C20" s="1">
        <v>571</v>
      </c>
      <c r="D20" s="1">
        <v>488</v>
      </c>
      <c r="E20" s="1">
        <v>412</v>
      </c>
      <c r="F20" s="1">
        <v>350</v>
      </c>
      <c r="G20" s="1">
        <v>316</v>
      </c>
      <c r="H20" s="1">
        <v>335</v>
      </c>
      <c r="I20" s="1">
        <v>326</v>
      </c>
      <c r="J20" s="1">
        <v>356</v>
      </c>
      <c r="K20" s="1">
        <v>360</v>
      </c>
    </row>
    <row r="21" spans="1:11" x14ac:dyDescent="0.25">
      <c r="A21" s="16" t="s">
        <v>96</v>
      </c>
      <c r="B21" s="1">
        <v>91</v>
      </c>
      <c r="C21" s="1">
        <v>87</v>
      </c>
      <c r="D21" s="1">
        <v>83</v>
      </c>
      <c r="E21" s="1">
        <v>81</v>
      </c>
      <c r="F21" s="1">
        <v>68</v>
      </c>
      <c r="G21" s="1">
        <v>70</v>
      </c>
      <c r="H21" s="1">
        <v>75</v>
      </c>
      <c r="I21" s="1">
        <v>98</v>
      </c>
      <c r="J21" s="1">
        <v>140</v>
      </c>
      <c r="K21" s="1">
        <v>158</v>
      </c>
    </row>
    <row r="22" spans="1:11" x14ac:dyDescent="0.25">
      <c r="A22" s="16" t="s">
        <v>97</v>
      </c>
      <c r="B22" s="1">
        <v>10</v>
      </c>
      <c r="C22" s="1">
        <v>9</v>
      </c>
      <c r="D22" s="1">
        <v>10</v>
      </c>
      <c r="E22" s="1">
        <v>10</v>
      </c>
      <c r="F22" s="1">
        <v>14</v>
      </c>
      <c r="G22" s="1">
        <v>17</v>
      </c>
      <c r="H22" s="1">
        <v>19</v>
      </c>
      <c r="I22" s="1">
        <v>20</v>
      </c>
      <c r="J22" s="1">
        <v>26</v>
      </c>
      <c r="K22" s="1">
        <v>28</v>
      </c>
    </row>
    <row r="23" spans="1:11" x14ac:dyDescent="0.25">
      <c r="A23" s="16" t="s">
        <v>98</v>
      </c>
      <c r="B23" s="1">
        <v>40</v>
      </c>
      <c r="C23" s="1">
        <v>34</v>
      </c>
      <c r="D23" s="1">
        <v>31</v>
      </c>
      <c r="E23" s="1">
        <v>25</v>
      </c>
      <c r="F23" s="1">
        <v>20</v>
      </c>
      <c r="G23" s="1">
        <v>22</v>
      </c>
      <c r="H23" s="1">
        <v>24</v>
      </c>
      <c r="I23" s="1">
        <v>25</v>
      </c>
      <c r="J23" s="1">
        <v>30</v>
      </c>
      <c r="K23" s="1">
        <v>30</v>
      </c>
    </row>
    <row r="24" spans="1:11" x14ac:dyDescent="0.25">
      <c r="A24" s="16" t="s">
        <v>99</v>
      </c>
      <c r="B24" s="1">
        <v>52</v>
      </c>
      <c r="C24" s="1">
        <v>41</v>
      </c>
      <c r="D24" s="1">
        <v>35</v>
      </c>
      <c r="E24" s="1">
        <v>38</v>
      </c>
      <c r="F24" s="1">
        <v>44</v>
      </c>
      <c r="G24" s="1">
        <v>52</v>
      </c>
      <c r="H24" s="1">
        <v>66</v>
      </c>
      <c r="I24" s="1">
        <v>87</v>
      </c>
      <c r="J24" s="1">
        <v>128</v>
      </c>
      <c r="K24" s="1">
        <v>140</v>
      </c>
    </row>
    <row r="25" spans="1:11" x14ac:dyDescent="0.25">
      <c r="A25" s="16" t="s">
        <v>100</v>
      </c>
      <c r="B25" s="1">
        <v>52</v>
      </c>
      <c r="C25" s="1">
        <v>39</v>
      </c>
      <c r="D25" s="1">
        <v>33</v>
      </c>
      <c r="E25" s="1">
        <v>27</v>
      </c>
      <c r="F25" s="1">
        <v>20</v>
      </c>
      <c r="G25" s="1">
        <v>17</v>
      </c>
      <c r="H25" s="1">
        <v>19</v>
      </c>
      <c r="I25" s="1">
        <v>21</v>
      </c>
      <c r="J25" s="1">
        <v>27</v>
      </c>
      <c r="K25" s="1">
        <v>30</v>
      </c>
    </row>
    <row r="26" spans="1:11" x14ac:dyDescent="0.25">
      <c r="A26" s="10" t="s">
        <v>13</v>
      </c>
      <c r="B26" s="5">
        <v>3644</v>
      </c>
      <c r="C26" s="5">
        <v>3552</v>
      </c>
      <c r="D26" s="5">
        <v>3640</v>
      </c>
      <c r="E26" s="5">
        <v>3667</v>
      </c>
      <c r="F26" s="5">
        <v>3719</v>
      </c>
      <c r="G26" s="5">
        <v>3749</v>
      </c>
      <c r="H26" s="5">
        <v>3870</v>
      </c>
      <c r="I26" s="5">
        <v>3881</v>
      </c>
      <c r="J26" s="5">
        <v>4013</v>
      </c>
      <c r="K26" s="5">
        <v>4088</v>
      </c>
    </row>
    <row r="27" spans="1:11" x14ac:dyDescent="0.25">
      <c r="A27" s="15"/>
    </row>
    <row r="28" spans="1:11" x14ac:dyDescent="0.25">
      <c r="A28" s="15"/>
    </row>
    <row r="29" spans="1:11" x14ac:dyDescent="0.25">
      <c r="A29" s="15"/>
      <c r="B29" s="21" t="s">
        <v>29</v>
      </c>
      <c r="C29" s="22"/>
      <c r="D29" s="22"/>
      <c r="E29" s="22"/>
      <c r="F29" s="22"/>
      <c r="G29" s="22"/>
      <c r="H29" s="22"/>
      <c r="I29" s="22"/>
      <c r="J29" s="22"/>
      <c r="K29" s="22"/>
    </row>
    <row r="30" spans="1:11" x14ac:dyDescent="0.25">
      <c r="A30" s="9" t="s">
        <v>33</v>
      </c>
      <c r="B30" s="4" t="s">
        <v>0</v>
      </c>
      <c r="C30" s="4" t="s">
        <v>1</v>
      </c>
      <c r="D30" s="4" t="s">
        <v>2</v>
      </c>
      <c r="E30" s="4" t="s">
        <v>3</v>
      </c>
      <c r="F30" s="4" t="s">
        <v>4</v>
      </c>
      <c r="G30" s="4" t="s">
        <v>5</v>
      </c>
      <c r="H30" s="4" t="s">
        <v>6</v>
      </c>
      <c r="I30" s="4" t="s">
        <v>7</v>
      </c>
      <c r="J30" s="4" t="s">
        <v>8</v>
      </c>
      <c r="K30" s="4" t="s">
        <v>9</v>
      </c>
    </row>
    <row r="31" spans="1:11" x14ac:dyDescent="0.25">
      <c r="A31" s="8" t="s">
        <v>83</v>
      </c>
      <c r="B31" s="2">
        <v>0.15718799368088501</v>
      </c>
      <c r="C31" s="2">
        <v>0.147806004618938</v>
      </c>
      <c r="D31" s="2">
        <v>0.15279279279279301</v>
      </c>
      <c r="E31" s="2">
        <v>0.15448851774530301</v>
      </c>
      <c r="F31" s="2">
        <v>0.15338645418326699</v>
      </c>
      <c r="G31" s="2">
        <v>0.15704918032786899</v>
      </c>
      <c r="H31" s="2">
        <v>0.15539891060557501</v>
      </c>
      <c r="I31" s="2">
        <v>0.15954692556634301</v>
      </c>
      <c r="J31" s="2">
        <v>0.160997732426304</v>
      </c>
      <c r="K31" s="2">
        <v>0.16336949585194599</v>
      </c>
    </row>
    <row r="32" spans="1:11" x14ac:dyDescent="0.25">
      <c r="A32" s="8" t="s">
        <v>84</v>
      </c>
      <c r="B32" s="2">
        <v>2.2906793048973102E-2</v>
      </c>
      <c r="C32" s="2">
        <v>2.2324865280985401E-2</v>
      </c>
      <c r="D32" s="2">
        <v>1.94594594594595E-2</v>
      </c>
      <c r="E32" s="2">
        <v>1.9832985386221299E-2</v>
      </c>
      <c r="F32" s="2">
        <v>1.9588313413014601E-2</v>
      </c>
      <c r="G32" s="2">
        <v>1.9016393442623E-2</v>
      </c>
      <c r="H32" s="2">
        <v>1.95450176225569E-2</v>
      </c>
      <c r="I32" s="2">
        <v>2.2330097087378601E-2</v>
      </c>
      <c r="J32" s="2">
        <v>2.4619371558147099E-2</v>
      </c>
      <c r="K32" s="2">
        <v>2.42501595405233E-2</v>
      </c>
    </row>
    <row r="33" spans="1:11" x14ac:dyDescent="0.25">
      <c r="A33" s="8" t="s">
        <v>85</v>
      </c>
      <c r="B33" s="2">
        <v>2.7251184834123199E-2</v>
      </c>
      <c r="C33" s="2">
        <v>2.9638183217859899E-2</v>
      </c>
      <c r="D33" s="2">
        <v>3.1351351351351399E-2</v>
      </c>
      <c r="E33" s="2">
        <v>3.2707028531663199E-2</v>
      </c>
      <c r="F33" s="2">
        <v>3.28685258964143E-2</v>
      </c>
      <c r="G33" s="2">
        <v>3.3442622950819699E-2</v>
      </c>
      <c r="H33" s="2">
        <v>3.4604293495674503E-2</v>
      </c>
      <c r="I33" s="2">
        <v>3.65695792880259E-2</v>
      </c>
      <c r="J33" s="2">
        <v>3.8872691933916403E-2</v>
      </c>
      <c r="K33" s="2">
        <v>3.7651563497128303E-2</v>
      </c>
    </row>
    <row r="34" spans="1:11" x14ac:dyDescent="0.25">
      <c r="A34" s="8" t="s">
        <v>86</v>
      </c>
      <c r="B34" s="2">
        <v>0.73183254344391802</v>
      </c>
      <c r="C34" s="2">
        <v>0.74595842956120095</v>
      </c>
      <c r="D34" s="2">
        <v>0.74162162162162204</v>
      </c>
      <c r="E34" s="2">
        <v>0.74147529575504501</v>
      </c>
      <c r="F34" s="2">
        <v>0.74335989375830003</v>
      </c>
      <c r="G34" s="2">
        <v>0.74360655737704895</v>
      </c>
      <c r="H34" s="2">
        <v>0.74239025953220095</v>
      </c>
      <c r="I34" s="2">
        <v>0.73398058252427201</v>
      </c>
      <c r="J34" s="2">
        <v>0.73015873015873001</v>
      </c>
      <c r="K34" s="2">
        <v>0.72973835354180006</v>
      </c>
    </row>
    <row r="35" spans="1:11" x14ac:dyDescent="0.25">
      <c r="A35" s="8" t="s">
        <v>87</v>
      </c>
      <c r="B35" s="2">
        <v>2.1327014218009501E-2</v>
      </c>
      <c r="C35" s="2">
        <v>2.1939953810623601E-2</v>
      </c>
      <c r="D35" s="2">
        <v>2.1261261261261301E-2</v>
      </c>
      <c r="E35" s="2">
        <v>2.0876826722338201E-2</v>
      </c>
      <c r="F35" s="2">
        <v>2.0916334661354601E-2</v>
      </c>
      <c r="G35" s="2">
        <v>2.0983606557377001E-2</v>
      </c>
      <c r="H35" s="2">
        <v>2.21082986222365E-2</v>
      </c>
      <c r="I35" s="2">
        <v>2.2330097087378601E-2</v>
      </c>
      <c r="J35" s="2">
        <v>2.1379980563653998E-2</v>
      </c>
      <c r="K35" s="2">
        <v>2.3292916400765799E-2</v>
      </c>
    </row>
    <row r="36" spans="1:11" x14ac:dyDescent="0.25">
      <c r="A36" s="8" t="s">
        <v>88</v>
      </c>
      <c r="B36" s="2">
        <v>3.94944707740916E-2</v>
      </c>
      <c r="C36" s="2">
        <v>3.2332563510392598E-2</v>
      </c>
      <c r="D36" s="2">
        <v>3.3513513513513497E-2</v>
      </c>
      <c r="E36" s="2">
        <v>3.0619345859429398E-2</v>
      </c>
      <c r="F36" s="2">
        <v>2.98804780876494E-2</v>
      </c>
      <c r="G36" s="2">
        <v>2.59016393442623E-2</v>
      </c>
      <c r="H36" s="2">
        <v>2.5953220121755799E-2</v>
      </c>
      <c r="I36" s="2">
        <v>2.5242718446601899E-2</v>
      </c>
      <c r="J36" s="2">
        <v>2.3971493359248499E-2</v>
      </c>
      <c r="K36" s="2">
        <v>2.1697511167836601E-2</v>
      </c>
    </row>
    <row r="37" spans="1:11" x14ac:dyDescent="0.25">
      <c r="A37" s="8" t="s">
        <v>89</v>
      </c>
      <c r="B37" s="2">
        <v>8.4967320261437898E-2</v>
      </c>
      <c r="C37" s="2">
        <v>9.2485549132948E-2</v>
      </c>
      <c r="D37" s="2">
        <v>9.7297297297297303E-2</v>
      </c>
      <c r="E37" s="2">
        <v>8.5000000000000006E-2</v>
      </c>
      <c r="F37" s="2">
        <v>6.8062827225130906E-2</v>
      </c>
      <c r="G37" s="2">
        <v>6.3414634146341506E-2</v>
      </c>
      <c r="H37" s="2">
        <v>6.1611374407582901E-2</v>
      </c>
      <c r="I37" s="2">
        <v>7.4766355140186896E-2</v>
      </c>
      <c r="J37" s="2">
        <v>7.7625570776255703E-2</v>
      </c>
      <c r="K37" s="2">
        <v>8.6538461538461495E-2</v>
      </c>
    </row>
    <row r="38" spans="1:11" x14ac:dyDescent="0.25">
      <c r="A38" s="8" t="s">
        <v>90</v>
      </c>
      <c r="B38" s="2">
        <v>2.61437908496732E-2</v>
      </c>
      <c r="C38" s="2">
        <v>2.3121387283237E-2</v>
      </c>
      <c r="D38" s="2">
        <v>3.24324324324324E-2</v>
      </c>
      <c r="E38" s="2">
        <v>0.04</v>
      </c>
      <c r="F38" s="2">
        <v>5.2356020942408397E-2</v>
      </c>
      <c r="G38" s="2">
        <v>5.3658536585365901E-2</v>
      </c>
      <c r="H38" s="2">
        <v>6.6350710900473897E-2</v>
      </c>
      <c r="I38" s="2">
        <v>7.4766355140186896E-2</v>
      </c>
      <c r="J38" s="2">
        <v>7.7625570776255703E-2</v>
      </c>
      <c r="K38" s="2">
        <v>8.1730769230769204E-2</v>
      </c>
    </row>
    <row r="39" spans="1:11" x14ac:dyDescent="0.25">
      <c r="A39" s="8" t="s">
        <v>91</v>
      </c>
      <c r="B39" s="2">
        <v>6.5359477124183E-3</v>
      </c>
      <c r="C39" s="2">
        <v>5.78034682080925E-3</v>
      </c>
      <c r="D39" s="2">
        <v>1.0810810810810799E-2</v>
      </c>
      <c r="E39" s="2">
        <v>1.4999999999999999E-2</v>
      </c>
      <c r="F39" s="2">
        <v>2.0942408376963401E-2</v>
      </c>
      <c r="G39" s="2">
        <v>2.4390243902439001E-2</v>
      </c>
      <c r="H39" s="2">
        <v>2.3696682464454999E-2</v>
      </c>
      <c r="I39" s="2">
        <v>2.33644859813084E-2</v>
      </c>
      <c r="J39" s="2">
        <v>2.2831050228310501E-2</v>
      </c>
      <c r="K39" s="2">
        <v>1.9230769230769201E-2</v>
      </c>
    </row>
    <row r="40" spans="1:11" x14ac:dyDescent="0.25">
      <c r="A40" s="8" t="s">
        <v>92</v>
      </c>
      <c r="B40" s="2">
        <v>0.82352941176470595</v>
      </c>
      <c r="C40" s="2">
        <v>0.82658959537572296</v>
      </c>
      <c r="D40" s="2">
        <v>0.83243243243243203</v>
      </c>
      <c r="E40" s="2">
        <v>0.82499999999999996</v>
      </c>
      <c r="F40" s="2">
        <v>0.82722513089005201</v>
      </c>
      <c r="G40" s="2">
        <v>0.82926829268292701</v>
      </c>
      <c r="H40" s="2">
        <v>0.81516587677725105</v>
      </c>
      <c r="I40" s="2">
        <v>0.80373831775700899</v>
      </c>
      <c r="J40" s="2">
        <v>0.78995433789954295</v>
      </c>
      <c r="K40" s="2">
        <v>0.77884615384615397</v>
      </c>
    </row>
    <row r="41" spans="1:11" x14ac:dyDescent="0.25">
      <c r="A41" s="8" t="s">
        <v>93</v>
      </c>
      <c r="B41" s="2">
        <v>0</v>
      </c>
      <c r="C41" s="2">
        <v>5.78034682080925E-3</v>
      </c>
      <c r="D41" s="2">
        <v>1.0810810810810799E-2</v>
      </c>
      <c r="E41" s="2">
        <v>1.4999999999999999E-2</v>
      </c>
      <c r="F41" s="2">
        <v>2.0942408376963401E-2</v>
      </c>
      <c r="G41" s="2">
        <v>2.4390243902439001E-2</v>
      </c>
      <c r="H41" s="2">
        <v>1.8957345971564E-2</v>
      </c>
      <c r="I41" s="2">
        <v>1.4018691588785E-2</v>
      </c>
      <c r="J41" s="2">
        <v>1.3698630136986301E-2</v>
      </c>
      <c r="K41" s="2">
        <v>9.6153846153846194E-3</v>
      </c>
    </row>
    <row r="42" spans="1:11" x14ac:dyDescent="0.25">
      <c r="A42" s="8" t="s">
        <v>94</v>
      </c>
      <c r="B42" s="2">
        <v>5.8823529411764698E-2</v>
      </c>
      <c r="C42" s="2">
        <v>4.6242774566474E-2</v>
      </c>
      <c r="D42" s="2">
        <v>1.62162162162162E-2</v>
      </c>
      <c r="E42" s="2">
        <v>0.02</v>
      </c>
      <c r="F42" s="2">
        <v>1.04712041884817E-2</v>
      </c>
      <c r="G42" s="2">
        <v>4.8780487804877997E-3</v>
      </c>
      <c r="H42" s="2">
        <v>1.4218009478673001E-2</v>
      </c>
      <c r="I42" s="2">
        <v>9.3457943925233603E-3</v>
      </c>
      <c r="J42" s="2">
        <v>1.8264840182648401E-2</v>
      </c>
      <c r="K42" s="2">
        <v>2.4038461538461502E-2</v>
      </c>
    </row>
    <row r="43" spans="1:11" x14ac:dyDescent="0.25">
      <c r="A43" s="8" t="s">
        <v>95</v>
      </c>
      <c r="B43" s="2">
        <v>0.74452554744525501</v>
      </c>
      <c r="C43" s="2">
        <v>0.73111395646606903</v>
      </c>
      <c r="D43" s="2">
        <v>0.71764705882352897</v>
      </c>
      <c r="E43" s="2">
        <v>0.69477234401349097</v>
      </c>
      <c r="F43" s="2">
        <v>0.67829457364341095</v>
      </c>
      <c r="G43" s="2">
        <v>0.63967611336032404</v>
      </c>
      <c r="H43" s="2">
        <v>0.62267657992565095</v>
      </c>
      <c r="I43" s="2">
        <v>0.56499133448873495</v>
      </c>
      <c r="J43" s="2">
        <v>0.50353606789250305</v>
      </c>
      <c r="K43" s="2">
        <v>0.482573726541555</v>
      </c>
    </row>
    <row r="44" spans="1:11" x14ac:dyDescent="0.25">
      <c r="A44" s="8" t="s">
        <v>96</v>
      </c>
      <c r="B44" s="2">
        <v>9.4890510948905105E-2</v>
      </c>
      <c r="C44" s="2">
        <v>0.11139564660691401</v>
      </c>
      <c r="D44" s="2">
        <v>0.122058823529412</v>
      </c>
      <c r="E44" s="2">
        <v>0.136593591905565</v>
      </c>
      <c r="F44" s="2">
        <v>0.13178294573643401</v>
      </c>
      <c r="G44" s="2">
        <v>0.14170040485829999</v>
      </c>
      <c r="H44" s="2">
        <v>0.13940520446096699</v>
      </c>
      <c r="I44" s="2">
        <v>0.16984402079722699</v>
      </c>
      <c r="J44" s="2">
        <v>0.198019801980198</v>
      </c>
      <c r="K44" s="2">
        <v>0.21179624664879401</v>
      </c>
    </row>
    <row r="45" spans="1:11" x14ac:dyDescent="0.25">
      <c r="A45" s="8" t="s">
        <v>97</v>
      </c>
      <c r="B45" s="2">
        <v>1.0427528675703899E-2</v>
      </c>
      <c r="C45" s="2">
        <v>1.15236875800256E-2</v>
      </c>
      <c r="D45" s="2">
        <v>1.4705882352941201E-2</v>
      </c>
      <c r="E45" s="2">
        <v>1.6863406408094399E-2</v>
      </c>
      <c r="F45" s="2">
        <v>2.7131782945736399E-2</v>
      </c>
      <c r="G45" s="2">
        <v>3.4412955465587002E-2</v>
      </c>
      <c r="H45" s="2">
        <v>3.5315985130111499E-2</v>
      </c>
      <c r="I45" s="2">
        <v>3.4662045060658599E-2</v>
      </c>
      <c r="J45" s="2">
        <v>3.6775106082036803E-2</v>
      </c>
      <c r="K45" s="2">
        <v>3.7533512064343202E-2</v>
      </c>
    </row>
    <row r="46" spans="1:11" x14ac:dyDescent="0.25">
      <c r="A46" s="8" t="s">
        <v>98</v>
      </c>
      <c r="B46" s="2">
        <v>4.1710114702815403E-2</v>
      </c>
      <c r="C46" s="2">
        <v>4.3533930857874499E-2</v>
      </c>
      <c r="D46" s="2">
        <v>4.5588235294117603E-2</v>
      </c>
      <c r="E46" s="2">
        <v>4.2158516020236098E-2</v>
      </c>
      <c r="F46" s="2">
        <v>3.8759689922480599E-2</v>
      </c>
      <c r="G46" s="2">
        <v>4.4534412955465598E-2</v>
      </c>
      <c r="H46" s="2">
        <v>4.4609665427509299E-2</v>
      </c>
      <c r="I46" s="2">
        <v>4.3327556325823198E-2</v>
      </c>
      <c r="J46" s="2">
        <v>4.2432814710042399E-2</v>
      </c>
      <c r="K46" s="2">
        <v>4.0214477211796197E-2</v>
      </c>
    </row>
    <row r="47" spans="1:11" x14ac:dyDescent="0.25">
      <c r="A47" s="8" t="s">
        <v>99</v>
      </c>
      <c r="B47" s="2">
        <v>5.42231491136601E-2</v>
      </c>
      <c r="C47" s="2">
        <v>5.24967989756722E-2</v>
      </c>
      <c r="D47" s="2">
        <v>5.1470588235294101E-2</v>
      </c>
      <c r="E47" s="2">
        <v>6.4080944350758895E-2</v>
      </c>
      <c r="F47" s="2">
        <v>8.5271317829457405E-2</v>
      </c>
      <c r="G47" s="2">
        <v>0.105263157894737</v>
      </c>
      <c r="H47" s="2">
        <v>0.12267657992565099</v>
      </c>
      <c r="I47" s="2">
        <v>0.15077989601386499</v>
      </c>
      <c r="J47" s="2">
        <v>0.181046676096181</v>
      </c>
      <c r="K47" s="2">
        <v>0.187667560321716</v>
      </c>
    </row>
    <row r="48" spans="1:11" x14ac:dyDescent="0.25">
      <c r="A48" s="8" t="s">
        <v>100</v>
      </c>
      <c r="B48" s="2">
        <v>5.42231491136601E-2</v>
      </c>
      <c r="C48" s="2">
        <v>4.9935979513444299E-2</v>
      </c>
      <c r="D48" s="2">
        <v>4.8529411764705897E-2</v>
      </c>
      <c r="E48" s="2">
        <v>4.5531197301855002E-2</v>
      </c>
      <c r="F48" s="2">
        <v>3.8759689922480599E-2</v>
      </c>
      <c r="G48" s="2">
        <v>3.4412955465587002E-2</v>
      </c>
      <c r="H48" s="2">
        <v>3.5315985130111499E-2</v>
      </c>
      <c r="I48" s="2">
        <v>3.6395147313691499E-2</v>
      </c>
      <c r="J48" s="2">
        <v>3.8189533239038197E-2</v>
      </c>
      <c r="K48" s="2">
        <v>4.0214477211796197E-2</v>
      </c>
    </row>
    <row r="49" spans="1:12" x14ac:dyDescent="0.25">
      <c r="A49" s="15"/>
    </row>
    <row r="50" spans="1:12" x14ac:dyDescent="0.25">
      <c r="A50" s="15"/>
    </row>
    <row r="51" spans="1:12" x14ac:dyDescent="0.25">
      <c r="A51" s="15"/>
      <c r="B51" s="21" t="s">
        <v>30</v>
      </c>
      <c r="C51" s="21"/>
      <c r="D51" s="21"/>
      <c r="E51" s="21"/>
      <c r="F51" s="21"/>
      <c r="G51" s="21"/>
      <c r="H51" s="21"/>
      <c r="I51" s="21"/>
      <c r="J51" s="21"/>
      <c r="K51" s="6" t="s">
        <v>31</v>
      </c>
      <c r="L51" s="6" t="s">
        <v>32</v>
      </c>
    </row>
    <row r="52" spans="1:12" x14ac:dyDescent="0.25">
      <c r="A52" s="9" t="s">
        <v>33</v>
      </c>
      <c r="B52" s="4" t="s">
        <v>14</v>
      </c>
      <c r="C52" s="4" t="s">
        <v>15</v>
      </c>
      <c r="D52" s="4" t="s">
        <v>16</v>
      </c>
      <c r="E52" s="4" t="s">
        <v>17</v>
      </c>
      <c r="F52" s="4" t="s">
        <v>18</v>
      </c>
      <c r="G52" s="4" t="s">
        <v>19</v>
      </c>
      <c r="H52" s="4" t="s">
        <v>20</v>
      </c>
      <c r="I52" s="4" t="s">
        <v>21</v>
      </c>
      <c r="J52" s="4" t="s">
        <v>22</v>
      </c>
      <c r="K52" s="4" t="s">
        <v>23</v>
      </c>
      <c r="L52" s="4" t="s">
        <v>24</v>
      </c>
    </row>
    <row r="53" spans="1:12" x14ac:dyDescent="0.25">
      <c r="A53" s="8" t="s">
        <v>83</v>
      </c>
      <c r="B53" s="2">
        <v>-3.5175879396984903E-2</v>
      </c>
      <c r="C53" s="2">
        <v>0.104166666666667</v>
      </c>
      <c r="D53" s="2">
        <v>4.71698113207547E-2</v>
      </c>
      <c r="E53" s="2">
        <v>4.0540540540540501E-2</v>
      </c>
      <c r="F53" s="2">
        <v>3.67965367965368E-2</v>
      </c>
      <c r="G53" s="2">
        <v>1.2526096033402901E-2</v>
      </c>
      <c r="H53" s="2">
        <v>1.6494845360824701E-2</v>
      </c>
      <c r="I53" s="2">
        <v>8.11359026369168E-3</v>
      </c>
      <c r="J53" s="2">
        <v>3.0181086519114698E-2</v>
      </c>
      <c r="K53" s="3">
        <v>6.8893528183716093E-2</v>
      </c>
      <c r="L53" s="3">
        <v>0.28643216080402001</v>
      </c>
    </row>
    <row r="54" spans="1:12" x14ac:dyDescent="0.25">
      <c r="A54" s="8" t="s">
        <v>84</v>
      </c>
      <c r="B54" s="2">
        <v>0</v>
      </c>
      <c r="C54" s="2">
        <v>-6.8965517241379296E-2</v>
      </c>
      <c r="D54" s="2">
        <v>5.5555555555555601E-2</v>
      </c>
      <c r="E54" s="2">
        <v>3.5087719298245598E-2</v>
      </c>
      <c r="F54" s="2">
        <v>-1.6949152542372899E-2</v>
      </c>
      <c r="G54" s="2">
        <v>5.1724137931034503E-2</v>
      </c>
      <c r="H54" s="2">
        <v>0.13114754098360701</v>
      </c>
      <c r="I54" s="2">
        <v>0.101449275362319</v>
      </c>
      <c r="J54" s="2">
        <v>0</v>
      </c>
      <c r="K54" s="3">
        <v>0.31034482758620702</v>
      </c>
      <c r="L54" s="3">
        <v>0.31034482758620702</v>
      </c>
    </row>
    <row r="55" spans="1:12" x14ac:dyDescent="0.25">
      <c r="A55" s="8" t="s">
        <v>85</v>
      </c>
      <c r="B55" s="2">
        <v>0.115942028985507</v>
      </c>
      <c r="C55" s="2">
        <v>0.12987012987013</v>
      </c>
      <c r="D55" s="2">
        <v>8.04597701149425E-2</v>
      </c>
      <c r="E55" s="2">
        <v>5.31914893617021E-2</v>
      </c>
      <c r="F55" s="2">
        <v>3.03030303030303E-2</v>
      </c>
      <c r="G55" s="2">
        <v>5.8823529411764698E-2</v>
      </c>
      <c r="H55" s="2">
        <v>4.6296296296296301E-2</v>
      </c>
      <c r="I55" s="2">
        <v>6.1946902654867297E-2</v>
      </c>
      <c r="J55" s="2">
        <v>-1.6666666666666701E-2</v>
      </c>
      <c r="K55" s="3">
        <v>0.15686274509803899</v>
      </c>
      <c r="L55" s="3">
        <v>0.71014492753623204</v>
      </c>
    </row>
    <row r="56" spans="1:12" x14ac:dyDescent="0.25">
      <c r="A56" s="8" t="s">
        <v>86</v>
      </c>
      <c r="B56" s="2">
        <v>4.5871559633027498E-2</v>
      </c>
      <c r="C56" s="2">
        <v>6.19195046439628E-2</v>
      </c>
      <c r="D56" s="2">
        <v>3.5471331389698699E-2</v>
      </c>
      <c r="E56" s="2">
        <v>5.0680431722196197E-2</v>
      </c>
      <c r="F56" s="2">
        <v>1.29522108083966E-2</v>
      </c>
      <c r="G56" s="2">
        <v>2.1604938271604899E-2</v>
      </c>
      <c r="H56" s="2">
        <v>-2.1148036253776401E-2</v>
      </c>
      <c r="I56" s="2">
        <v>-6.17283950617284E-3</v>
      </c>
      <c r="J56" s="2">
        <v>1.4640638864241299E-2</v>
      </c>
      <c r="K56" s="3">
        <v>8.3774250440917103E-3</v>
      </c>
      <c r="L56" s="3">
        <v>0.23421478683216401</v>
      </c>
    </row>
    <row r="57" spans="1:12" x14ac:dyDescent="0.25">
      <c r="A57" s="8" t="s">
        <v>87</v>
      </c>
      <c r="B57" s="2">
        <v>5.5555555555555601E-2</v>
      </c>
      <c r="C57" s="2">
        <v>3.5087719298245598E-2</v>
      </c>
      <c r="D57" s="2">
        <v>1.6949152542372899E-2</v>
      </c>
      <c r="E57" s="2">
        <v>0.05</v>
      </c>
      <c r="F57" s="2">
        <v>1.58730158730159E-2</v>
      </c>
      <c r="G57" s="2">
        <v>7.8125E-2</v>
      </c>
      <c r="H57" s="2">
        <v>0</v>
      </c>
      <c r="I57" s="2">
        <v>-4.3478260869565202E-2</v>
      </c>
      <c r="J57" s="2">
        <v>0.10606060606060599</v>
      </c>
      <c r="K57" s="3">
        <v>0.140625</v>
      </c>
      <c r="L57" s="3">
        <v>0.35185185185185203</v>
      </c>
    </row>
    <row r="58" spans="1:12" x14ac:dyDescent="0.25">
      <c r="A58" s="8" t="s">
        <v>88</v>
      </c>
      <c r="B58" s="2">
        <v>-0.16</v>
      </c>
      <c r="C58" s="2">
        <v>0.107142857142857</v>
      </c>
      <c r="D58" s="2">
        <v>-5.3763440860215103E-2</v>
      </c>
      <c r="E58" s="2">
        <v>2.27272727272727E-2</v>
      </c>
      <c r="F58" s="2">
        <v>-0.122222222222222</v>
      </c>
      <c r="G58" s="2">
        <v>2.53164556962025E-2</v>
      </c>
      <c r="H58" s="2">
        <v>-3.7037037037037E-2</v>
      </c>
      <c r="I58" s="2">
        <v>-5.1282051282051301E-2</v>
      </c>
      <c r="J58" s="2">
        <v>-8.1081081081081099E-2</v>
      </c>
      <c r="K58" s="3">
        <v>-0.139240506329114</v>
      </c>
      <c r="L58" s="3">
        <v>-0.32</v>
      </c>
    </row>
    <row r="59" spans="1:12" x14ac:dyDescent="0.25">
      <c r="A59" s="8" t="s">
        <v>89</v>
      </c>
      <c r="B59" s="2">
        <v>0.230769230769231</v>
      </c>
      <c r="C59" s="2">
        <v>0.125</v>
      </c>
      <c r="D59" s="2">
        <v>-5.5555555555555601E-2</v>
      </c>
      <c r="E59" s="2">
        <v>-0.23529411764705899</v>
      </c>
      <c r="F59" s="2">
        <v>0</v>
      </c>
      <c r="G59" s="2">
        <v>0</v>
      </c>
      <c r="H59" s="2">
        <v>0.230769230769231</v>
      </c>
      <c r="I59" s="2">
        <v>6.25E-2</v>
      </c>
      <c r="J59" s="2">
        <v>5.8823529411764698E-2</v>
      </c>
      <c r="K59" s="3">
        <v>0.38461538461538503</v>
      </c>
      <c r="L59" s="3">
        <v>0.38461538461538503</v>
      </c>
    </row>
    <row r="60" spans="1:12" x14ac:dyDescent="0.25">
      <c r="A60" s="8" t="s">
        <v>90</v>
      </c>
      <c r="B60" s="2">
        <v>0</v>
      </c>
      <c r="C60" s="2">
        <v>0.5</v>
      </c>
      <c r="D60" s="2">
        <v>0.33333333333333298</v>
      </c>
      <c r="E60" s="2">
        <v>0.25</v>
      </c>
      <c r="F60" s="2">
        <v>0.1</v>
      </c>
      <c r="G60" s="2">
        <v>0.27272727272727298</v>
      </c>
      <c r="H60" s="2">
        <v>0.14285714285714299</v>
      </c>
      <c r="I60" s="2">
        <v>6.25E-2</v>
      </c>
      <c r="J60" s="2">
        <v>0</v>
      </c>
      <c r="K60" s="3">
        <v>0.54545454545454497</v>
      </c>
      <c r="L60" s="3">
        <v>3.25</v>
      </c>
    </row>
    <row r="61" spans="1:12" x14ac:dyDescent="0.25">
      <c r="A61" s="8" t="s">
        <v>91</v>
      </c>
      <c r="B61" s="2">
        <v>0</v>
      </c>
      <c r="C61" s="2">
        <v>1</v>
      </c>
      <c r="D61" s="2">
        <v>0.5</v>
      </c>
      <c r="E61" s="2">
        <v>0.33333333333333298</v>
      </c>
      <c r="F61" s="2">
        <v>0.25</v>
      </c>
      <c r="G61" s="2">
        <v>0</v>
      </c>
      <c r="H61" s="2">
        <v>0</v>
      </c>
      <c r="I61" s="2">
        <v>0</v>
      </c>
      <c r="J61" s="2">
        <v>-0.2</v>
      </c>
      <c r="K61" s="3">
        <v>-0.2</v>
      </c>
      <c r="L61" s="3">
        <v>3</v>
      </c>
    </row>
    <row r="62" spans="1:12" x14ac:dyDescent="0.25">
      <c r="A62" s="8" t="s">
        <v>92</v>
      </c>
      <c r="B62" s="2">
        <v>0.134920634920635</v>
      </c>
      <c r="C62" s="2">
        <v>7.69230769230769E-2</v>
      </c>
      <c r="D62" s="2">
        <v>7.1428571428571397E-2</v>
      </c>
      <c r="E62" s="2">
        <v>-4.2424242424242399E-2</v>
      </c>
      <c r="F62" s="2">
        <v>7.5949367088607597E-2</v>
      </c>
      <c r="G62" s="2">
        <v>1.1764705882352899E-2</v>
      </c>
      <c r="H62" s="2">
        <v>0</v>
      </c>
      <c r="I62" s="2">
        <v>5.8139534883720903E-3</v>
      </c>
      <c r="J62" s="2">
        <v>-6.3583815028901702E-2</v>
      </c>
      <c r="K62" s="3">
        <v>-4.7058823529411799E-2</v>
      </c>
      <c r="L62" s="3">
        <v>0.28571428571428598</v>
      </c>
    </row>
    <row r="63" spans="1:12" x14ac:dyDescent="0.25">
      <c r="A63" s="8" t="s">
        <v>93</v>
      </c>
      <c r="B63" s="2">
        <v>0</v>
      </c>
      <c r="C63" s="2">
        <v>1</v>
      </c>
      <c r="D63" s="2">
        <v>0.5</v>
      </c>
      <c r="E63" s="2">
        <v>0.33333333333333298</v>
      </c>
      <c r="F63" s="2">
        <v>0.25</v>
      </c>
      <c r="G63" s="2">
        <v>-0.2</v>
      </c>
      <c r="H63" s="2">
        <v>-0.25</v>
      </c>
      <c r="I63" s="2">
        <v>0</v>
      </c>
      <c r="J63" s="2">
        <v>-0.33333333333333298</v>
      </c>
      <c r="K63" s="3">
        <v>-0.6</v>
      </c>
      <c r="L63" s="3">
        <v>0</v>
      </c>
    </row>
    <row r="64" spans="1:12" x14ac:dyDescent="0.25">
      <c r="A64" s="8" t="s">
        <v>94</v>
      </c>
      <c r="B64" s="2">
        <v>-0.11111111111111099</v>
      </c>
      <c r="C64" s="2">
        <v>-0.625</v>
      </c>
      <c r="D64" s="2">
        <v>0.33333333333333298</v>
      </c>
      <c r="E64" s="2">
        <v>-0.5</v>
      </c>
      <c r="F64" s="2">
        <v>-0.5</v>
      </c>
      <c r="G64" s="2">
        <v>2</v>
      </c>
      <c r="H64" s="2">
        <v>-0.33333333333333298</v>
      </c>
      <c r="I64" s="2">
        <v>1</v>
      </c>
      <c r="J64" s="2">
        <v>0.25</v>
      </c>
      <c r="K64" s="3">
        <v>4</v>
      </c>
      <c r="L64" s="3">
        <v>-0.44444444444444398</v>
      </c>
    </row>
    <row r="65" spans="1:12" x14ac:dyDescent="0.25">
      <c r="A65" s="8" t="s">
        <v>95</v>
      </c>
      <c r="B65" s="2">
        <v>-0.20028011204481799</v>
      </c>
      <c r="C65" s="2">
        <v>-0.145359019264448</v>
      </c>
      <c r="D65" s="2">
        <v>-0.15573770491803299</v>
      </c>
      <c r="E65" s="2">
        <v>-0.15048543689320401</v>
      </c>
      <c r="F65" s="2">
        <v>-9.71428571428571E-2</v>
      </c>
      <c r="G65" s="2">
        <v>6.0126582278481E-2</v>
      </c>
      <c r="H65" s="2">
        <v>-2.6865671641791E-2</v>
      </c>
      <c r="I65" s="2">
        <v>9.2024539877300596E-2</v>
      </c>
      <c r="J65" s="2">
        <v>1.1235955056179799E-2</v>
      </c>
      <c r="K65" s="3">
        <v>0.139240506329114</v>
      </c>
      <c r="L65" s="3">
        <v>-0.495798319327731</v>
      </c>
    </row>
    <row r="66" spans="1:12" x14ac:dyDescent="0.25">
      <c r="A66" s="8" t="s">
        <v>96</v>
      </c>
      <c r="B66" s="2">
        <v>-4.3956043956044001E-2</v>
      </c>
      <c r="C66" s="2">
        <v>-4.5977011494252901E-2</v>
      </c>
      <c r="D66" s="2">
        <v>-2.40963855421687E-2</v>
      </c>
      <c r="E66" s="2">
        <v>-0.16049382716049401</v>
      </c>
      <c r="F66" s="2">
        <v>2.9411764705882401E-2</v>
      </c>
      <c r="G66" s="2">
        <v>7.1428571428571397E-2</v>
      </c>
      <c r="H66" s="2">
        <v>0.30666666666666698</v>
      </c>
      <c r="I66" s="2">
        <v>0.42857142857142899</v>
      </c>
      <c r="J66" s="2">
        <v>0.128571428571429</v>
      </c>
      <c r="K66" s="3">
        <v>1.25714285714286</v>
      </c>
      <c r="L66" s="3">
        <v>0.73626373626373598</v>
      </c>
    </row>
    <row r="67" spans="1:12" x14ac:dyDescent="0.25">
      <c r="A67" s="8" t="s">
        <v>97</v>
      </c>
      <c r="B67" s="2">
        <v>-0.1</v>
      </c>
      <c r="C67" s="2">
        <v>0.11111111111111099</v>
      </c>
      <c r="D67" s="2">
        <v>0</v>
      </c>
      <c r="E67" s="2">
        <v>0.4</v>
      </c>
      <c r="F67" s="2">
        <v>0.214285714285714</v>
      </c>
      <c r="G67" s="2">
        <v>0.11764705882352899</v>
      </c>
      <c r="H67" s="2">
        <v>5.2631578947368397E-2</v>
      </c>
      <c r="I67" s="2">
        <v>0.3</v>
      </c>
      <c r="J67" s="2">
        <v>7.69230769230769E-2</v>
      </c>
      <c r="K67" s="3">
        <v>0.64705882352941202</v>
      </c>
      <c r="L67" s="3">
        <v>1.8</v>
      </c>
    </row>
    <row r="68" spans="1:12" x14ac:dyDescent="0.25">
      <c r="A68" s="8" t="s">
        <v>98</v>
      </c>
      <c r="B68" s="2">
        <v>-0.15</v>
      </c>
      <c r="C68" s="2">
        <v>-8.8235294117647106E-2</v>
      </c>
      <c r="D68" s="2">
        <v>-0.19354838709677399</v>
      </c>
      <c r="E68" s="2">
        <v>-0.2</v>
      </c>
      <c r="F68" s="2">
        <v>0.1</v>
      </c>
      <c r="G68" s="2">
        <v>9.0909090909090898E-2</v>
      </c>
      <c r="H68" s="2">
        <v>4.1666666666666699E-2</v>
      </c>
      <c r="I68" s="2">
        <v>0.2</v>
      </c>
      <c r="J68" s="2">
        <v>0</v>
      </c>
      <c r="K68" s="3">
        <v>0.36363636363636398</v>
      </c>
      <c r="L68" s="3">
        <v>-0.25</v>
      </c>
    </row>
    <row r="69" spans="1:12" x14ac:dyDescent="0.25">
      <c r="A69" s="8" t="s">
        <v>99</v>
      </c>
      <c r="B69" s="2">
        <v>-0.21153846153846201</v>
      </c>
      <c r="C69" s="2">
        <v>-0.146341463414634</v>
      </c>
      <c r="D69" s="2">
        <v>8.5714285714285701E-2</v>
      </c>
      <c r="E69" s="2">
        <v>0.157894736842105</v>
      </c>
      <c r="F69" s="2">
        <v>0.18181818181818199</v>
      </c>
      <c r="G69" s="2">
        <v>0.269230769230769</v>
      </c>
      <c r="H69" s="2">
        <v>0.31818181818181801</v>
      </c>
      <c r="I69" s="2">
        <v>0.47126436781609199</v>
      </c>
      <c r="J69" s="2">
        <v>9.375E-2</v>
      </c>
      <c r="K69" s="3">
        <v>1.6923076923076901</v>
      </c>
      <c r="L69" s="3">
        <v>1.6923076923076901</v>
      </c>
    </row>
    <row r="70" spans="1:12" x14ac:dyDescent="0.25">
      <c r="A70" s="8" t="s">
        <v>100</v>
      </c>
      <c r="B70" s="2">
        <v>-0.25</v>
      </c>
      <c r="C70" s="2">
        <v>-0.15384615384615399</v>
      </c>
      <c r="D70" s="2">
        <v>-0.18181818181818199</v>
      </c>
      <c r="E70" s="2">
        <v>-0.25925925925925902</v>
      </c>
      <c r="F70" s="2">
        <v>-0.15</v>
      </c>
      <c r="G70" s="2">
        <v>0.11764705882352899</v>
      </c>
      <c r="H70" s="2">
        <v>0.105263157894737</v>
      </c>
      <c r="I70" s="2">
        <v>0.28571428571428598</v>
      </c>
      <c r="J70" s="2">
        <v>0.11111111111111099</v>
      </c>
      <c r="K70" s="3">
        <v>0.76470588235294101</v>
      </c>
      <c r="L70" s="3">
        <v>-0.42307692307692302</v>
      </c>
    </row>
    <row r="71" spans="1:12" x14ac:dyDescent="0.25">
      <c r="A71" s="11" t="s">
        <v>13</v>
      </c>
      <c r="B71" s="3">
        <v>-2.52469813391877E-2</v>
      </c>
      <c r="C71" s="3">
        <v>2.4774774774774799E-2</v>
      </c>
      <c r="D71" s="3">
        <v>7.4175824175824199E-3</v>
      </c>
      <c r="E71" s="3">
        <v>1.41805290428143E-2</v>
      </c>
      <c r="F71" s="3">
        <v>8.0666845926324303E-3</v>
      </c>
      <c r="G71" s="3">
        <v>3.22752734062417E-2</v>
      </c>
      <c r="H71" s="3">
        <v>2.8423772609819098E-3</v>
      </c>
      <c r="I71" s="3">
        <v>3.4011852615305302E-2</v>
      </c>
      <c r="J71" s="3">
        <v>1.86892599053077E-2</v>
      </c>
      <c r="K71" s="3">
        <v>9.0424113096825798E-2</v>
      </c>
      <c r="L71" s="3">
        <v>0.121844127332602</v>
      </c>
    </row>
    <row r="72" spans="1:12" x14ac:dyDescent="0.25">
      <c r="A72" s="15"/>
    </row>
    <row r="73" spans="1:12" x14ac:dyDescent="0.25">
      <c r="A73" s="13" t="s">
        <v>34</v>
      </c>
    </row>
    <row r="74" spans="1:12" x14ac:dyDescent="0.25">
      <c r="A74" s="14" t="s">
        <v>35</v>
      </c>
    </row>
    <row r="75" spans="1:12" x14ac:dyDescent="0.25">
      <c r="A75" s="14" t="s">
        <v>36</v>
      </c>
    </row>
    <row r="76" spans="1:12" x14ac:dyDescent="0.25">
      <c r="A76" s="14" t="s">
        <v>37</v>
      </c>
    </row>
    <row r="77" spans="1:12" x14ac:dyDescent="0.25">
      <c r="A77" s="14" t="s">
        <v>102</v>
      </c>
    </row>
    <row r="78" spans="1:12" x14ac:dyDescent="0.25">
      <c r="A78" s="14" t="s">
        <v>38</v>
      </c>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203</v>
      </c>
    </row>
    <row r="2" spans="1:11" ht="15" x14ac:dyDescent="0.25">
      <c r="A2" s="12" t="s">
        <v>204</v>
      </c>
    </row>
    <row r="3" spans="1:11" ht="15" x14ac:dyDescent="0.25">
      <c r="A3" s="12" t="s">
        <v>27</v>
      </c>
    </row>
    <row r="4" spans="1:11" x14ac:dyDescent="0.25">
      <c r="A4" s="15"/>
    </row>
    <row r="5" spans="1:11" x14ac:dyDescent="0.25">
      <c r="A5" s="17" t="str">
        <f>HYPERLINK("#'Table of contents'!A84",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10</v>
      </c>
      <c r="B8" s="1">
        <v>160</v>
      </c>
      <c r="C8" s="1">
        <v>157</v>
      </c>
      <c r="D8" s="1">
        <v>170</v>
      </c>
      <c r="E8" s="1">
        <v>154</v>
      </c>
      <c r="F8" s="1">
        <v>130</v>
      </c>
      <c r="G8" s="1">
        <v>125</v>
      </c>
      <c r="H8" s="1">
        <v>110</v>
      </c>
      <c r="I8" s="1">
        <v>127</v>
      </c>
      <c r="J8" s="1">
        <v>137</v>
      </c>
      <c r="K8" s="1">
        <v>127</v>
      </c>
    </row>
    <row r="9" spans="1:11" x14ac:dyDescent="0.25">
      <c r="A9" s="16" t="s">
        <v>11</v>
      </c>
      <c r="B9" s="1">
        <v>523</v>
      </c>
      <c r="C9" s="1">
        <v>522</v>
      </c>
      <c r="D9" s="1">
        <v>503</v>
      </c>
      <c r="E9" s="1">
        <v>491</v>
      </c>
      <c r="F9" s="1">
        <v>495</v>
      </c>
      <c r="G9" s="1">
        <v>503</v>
      </c>
      <c r="H9" s="1">
        <v>490</v>
      </c>
      <c r="I9" s="1">
        <v>513</v>
      </c>
      <c r="J9" s="1">
        <v>531</v>
      </c>
      <c r="K9" s="1">
        <v>582</v>
      </c>
    </row>
    <row r="10" spans="1:11" x14ac:dyDescent="0.25">
      <c r="A10" s="16" t="s">
        <v>12</v>
      </c>
      <c r="B10" s="1">
        <v>78</v>
      </c>
      <c r="C10" s="1">
        <v>82</v>
      </c>
      <c r="D10" s="1">
        <v>83</v>
      </c>
      <c r="E10" s="1">
        <v>81</v>
      </c>
      <c r="F10" s="1">
        <v>78</v>
      </c>
      <c r="G10" s="1">
        <v>71</v>
      </c>
      <c r="H10" s="1">
        <v>71</v>
      </c>
      <c r="I10" s="1">
        <v>71</v>
      </c>
      <c r="J10" s="1">
        <v>87</v>
      </c>
      <c r="K10" s="1">
        <v>98</v>
      </c>
    </row>
    <row r="11" spans="1:11" x14ac:dyDescent="0.25">
      <c r="A11" s="10" t="s">
        <v>13</v>
      </c>
      <c r="B11" s="5">
        <v>761</v>
      </c>
      <c r="C11" s="5">
        <v>761</v>
      </c>
      <c r="D11" s="5">
        <v>756</v>
      </c>
      <c r="E11" s="5">
        <v>726</v>
      </c>
      <c r="F11" s="5">
        <v>703</v>
      </c>
      <c r="G11" s="5">
        <v>699</v>
      </c>
      <c r="H11" s="5">
        <v>671</v>
      </c>
      <c r="I11" s="5">
        <v>711</v>
      </c>
      <c r="J11" s="5">
        <v>755</v>
      </c>
      <c r="K11" s="5">
        <v>807</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10</v>
      </c>
      <c r="B16" s="2">
        <v>0.21024967148488799</v>
      </c>
      <c r="C16" s="2">
        <v>0.206307490144547</v>
      </c>
      <c r="D16" s="2">
        <v>0.22486772486772499</v>
      </c>
      <c r="E16" s="2">
        <v>0.21212121212121199</v>
      </c>
      <c r="F16" s="2">
        <v>0.18492176386913201</v>
      </c>
      <c r="G16" s="2">
        <v>0.17882689556509301</v>
      </c>
      <c r="H16" s="2">
        <v>0.16393442622950799</v>
      </c>
      <c r="I16" s="2">
        <v>0.178621659634318</v>
      </c>
      <c r="J16" s="2">
        <v>0.18145695364238401</v>
      </c>
      <c r="K16" s="2">
        <v>0.157372986369269</v>
      </c>
    </row>
    <row r="17" spans="1:12" x14ac:dyDescent="0.25">
      <c r="A17" s="8" t="s">
        <v>11</v>
      </c>
      <c r="B17" s="2">
        <v>0.68725361366622895</v>
      </c>
      <c r="C17" s="2">
        <v>0.68593955321944799</v>
      </c>
      <c r="D17" s="2">
        <v>0.66534391534391502</v>
      </c>
      <c r="E17" s="2">
        <v>0.67630853994490403</v>
      </c>
      <c r="F17" s="2">
        <v>0.70412517780938799</v>
      </c>
      <c r="G17" s="2">
        <v>0.71959942775393404</v>
      </c>
      <c r="H17" s="2">
        <v>0.73025335320417295</v>
      </c>
      <c r="I17" s="2">
        <v>0.721518987341772</v>
      </c>
      <c r="J17" s="2">
        <v>0.703311258278146</v>
      </c>
      <c r="K17" s="2">
        <v>0.72118959107806702</v>
      </c>
    </row>
    <row r="18" spans="1:12" x14ac:dyDescent="0.25">
      <c r="A18" s="8" t="s">
        <v>12</v>
      </c>
      <c r="B18" s="2">
        <v>0.10249671484888299</v>
      </c>
      <c r="C18" s="2">
        <v>0.107752956636005</v>
      </c>
      <c r="D18" s="2">
        <v>0.10978835978836</v>
      </c>
      <c r="E18" s="2">
        <v>0.111570247933884</v>
      </c>
      <c r="F18" s="2">
        <v>0.110953058321479</v>
      </c>
      <c r="G18" s="2">
        <v>0.101573676680973</v>
      </c>
      <c r="H18" s="2">
        <v>0.105812220566319</v>
      </c>
      <c r="I18" s="2">
        <v>9.9859353023909997E-2</v>
      </c>
      <c r="J18" s="2">
        <v>0.11523178807947</v>
      </c>
      <c r="K18" s="2">
        <v>0.121437422552664</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10</v>
      </c>
      <c r="B23" s="2">
        <v>-1.8749999999999999E-2</v>
      </c>
      <c r="C23" s="2">
        <v>8.2802547770700605E-2</v>
      </c>
      <c r="D23" s="2">
        <v>-9.41176470588235E-2</v>
      </c>
      <c r="E23" s="2">
        <v>-0.15584415584415601</v>
      </c>
      <c r="F23" s="2">
        <v>-3.8461538461538498E-2</v>
      </c>
      <c r="G23" s="2">
        <v>-0.12</v>
      </c>
      <c r="H23" s="2">
        <v>0.15454545454545501</v>
      </c>
      <c r="I23" s="2">
        <v>7.8740157480315001E-2</v>
      </c>
      <c r="J23" s="2">
        <v>-7.2992700729927001E-2</v>
      </c>
      <c r="K23" s="3">
        <v>1.6E-2</v>
      </c>
      <c r="L23" s="3">
        <v>-0.20624999999999999</v>
      </c>
    </row>
    <row r="24" spans="1:12" x14ac:dyDescent="0.25">
      <c r="A24" s="8" t="s">
        <v>11</v>
      </c>
      <c r="B24" s="2">
        <v>-1.9120458891013401E-3</v>
      </c>
      <c r="C24" s="2">
        <v>-3.63984674329502E-2</v>
      </c>
      <c r="D24" s="2">
        <v>-2.3856858846918499E-2</v>
      </c>
      <c r="E24" s="2">
        <v>8.1466395112016303E-3</v>
      </c>
      <c r="F24" s="2">
        <v>1.61616161616162E-2</v>
      </c>
      <c r="G24" s="2">
        <v>-2.5844930417494999E-2</v>
      </c>
      <c r="H24" s="2">
        <v>4.6938775510204103E-2</v>
      </c>
      <c r="I24" s="2">
        <v>3.5087719298245598E-2</v>
      </c>
      <c r="J24" s="2">
        <v>9.6045197740112997E-2</v>
      </c>
      <c r="K24" s="3">
        <v>0.157057654075547</v>
      </c>
      <c r="L24" s="3">
        <v>0.11281070745697901</v>
      </c>
    </row>
    <row r="25" spans="1:12" x14ac:dyDescent="0.25">
      <c r="A25" s="8" t="s">
        <v>12</v>
      </c>
      <c r="B25" s="2">
        <v>5.1282051282051301E-2</v>
      </c>
      <c r="C25" s="2">
        <v>1.21951219512195E-2</v>
      </c>
      <c r="D25" s="2">
        <v>-2.40963855421687E-2</v>
      </c>
      <c r="E25" s="2">
        <v>-3.7037037037037E-2</v>
      </c>
      <c r="F25" s="2">
        <v>-8.9743589743589702E-2</v>
      </c>
      <c r="G25" s="2">
        <v>0</v>
      </c>
      <c r="H25" s="2">
        <v>0</v>
      </c>
      <c r="I25" s="2">
        <v>0.22535211267605601</v>
      </c>
      <c r="J25" s="2">
        <v>0.126436781609195</v>
      </c>
      <c r="K25" s="3">
        <v>0.38028169014084501</v>
      </c>
      <c r="L25" s="3">
        <v>0.256410256410256</v>
      </c>
    </row>
    <row r="26" spans="1:12" x14ac:dyDescent="0.25">
      <c r="A26" s="11" t="s">
        <v>13</v>
      </c>
      <c r="B26" s="3">
        <v>0</v>
      </c>
      <c r="C26" s="3">
        <v>-6.5703022339027601E-3</v>
      </c>
      <c r="D26" s="3">
        <v>-3.9682539682539701E-2</v>
      </c>
      <c r="E26" s="3">
        <v>-3.1680440771349898E-2</v>
      </c>
      <c r="F26" s="3">
        <v>-5.6899004267425297E-3</v>
      </c>
      <c r="G26" s="3">
        <v>-4.0057224606580802E-2</v>
      </c>
      <c r="H26" s="3">
        <v>5.9612518628912099E-2</v>
      </c>
      <c r="I26" s="3">
        <v>6.1884669479606198E-2</v>
      </c>
      <c r="J26" s="3">
        <v>6.8874172185430502E-2</v>
      </c>
      <c r="K26" s="3">
        <v>0.15450643776824</v>
      </c>
      <c r="L26" s="3">
        <v>6.0446780551905402E-2</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205</v>
      </c>
    </row>
    <row r="2" spans="1:11" ht="15" x14ac:dyDescent="0.25">
      <c r="A2" s="12" t="s">
        <v>204</v>
      </c>
    </row>
    <row r="3" spans="1:11" ht="15" x14ac:dyDescent="0.25">
      <c r="A3" s="12" t="s">
        <v>42</v>
      </c>
    </row>
    <row r="4" spans="1:11" x14ac:dyDescent="0.25">
      <c r="A4" s="15"/>
    </row>
    <row r="5" spans="1:11" x14ac:dyDescent="0.25">
      <c r="A5" s="17" t="str">
        <f>HYPERLINK("#'Table of contents'!A85",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39</v>
      </c>
      <c r="B8" s="1">
        <v>262</v>
      </c>
      <c r="C8" s="1">
        <v>263</v>
      </c>
      <c r="D8" s="1">
        <v>256</v>
      </c>
      <c r="E8" s="1">
        <v>240</v>
      </c>
      <c r="F8" s="1">
        <v>227</v>
      </c>
      <c r="G8" s="1">
        <v>235</v>
      </c>
      <c r="H8" s="1">
        <v>226</v>
      </c>
      <c r="I8" s="1">
        <v>259</v>
      </c>
      <c r="J8" s="1">
        <v>282</v>
      </c>
      <c r="K8" s="1">
        <v>290</v>
      </c>
    </row>
    <row r="9" spans="1:11" x14ac:dyDescent="0.25">
      <c r="A9" s="16" t="s">
        <v>40</v>
      </c>
      <c r="B9" s="1">
        <v>499</v>
      </c>
      <c r="C9" s="1">
        <v>498</v>
      </c>
      <c r="D9" s="1">
        <v>500</v>
      </c>
      <c r="E9" s="1">
        <v>486</v>
      </c>
      <c r="F9" s="1">
        <v>476</v>
      </c>
      <c r="G9" s="1">
        <v>464</v>
      </c>
      <c r="H9" s="1">
        <v>445</v>
      </c>
      <c r="I9" s="1">
        <v>452</v>
      </c>
      <c r="J9" s="1">
        <v>473</v>
      </c>
      <c r="K9" s="1">
        <v>517</v>
      </c>
    </row>
    <row r="10" spans="1:11" x14ac:dyDescent="0.25">
      <c r="A10" s="10" t="s">
        <v>13</v>
      </c>
      <c r="B10" s="5">
        <v>761</v>
      </c>
      <c r="C10" s="5">
        <v>761</v>
      </c>
      <c r="D10" s="5">
        <v>756</v>
      </c>
      <c r="E10" s="5">
        <v>726</v>
      </c>
      <c r="F10" s="5">
        <v>703</v>
      </c>
      <c r="G10" s="5">
        <v>699</v>
      </c>
      <c r="H10" s="5">
        <v>671</v>
      </c>
      <c r="I10" s="5">
        <v>711</v>
      </c>
      <c r="J10" s="5">
        <v>755</v>
      </c>
      <c r="K10" s="5">
        <v>807</v>
      </c>
    </row>
    <row r="11" spans="1:11" x14ac:dyDescent="0.25">
      <c r="A11" s="15"/>
    </row>
    <row r="12" spans="1:11" x14ac:dyDescent="0.25">
      <c r="A12" s="15"/>
    </row>
    <row r="13" spans="1:11" x14ac:dyDescent="0.25">
      <c r="A13" s="15"/>
      <c r="B13" s="21" t="s">
        <v>29</v>
      </c>
      <c r="C13" s="22"/>
      <c r="D13" s="22"/>
      <c r="E13" s="22"/>
      <c r="F13" s="22"/>
      <c r="G13" s="22"/>
      <c r="H13" s="22"/>
      <c r="I13" s="22"/>
      <c r="J13" s="22"/>
      <c r="K13" s="22"/>
    </row>
    <row r="14" spans="1:11" x14ac:dyDescent="0.25">
      <c r="A14" s="9" t="s">
        <v>33</v>
      </c>
      <c r="B14" s="4" t="s">
        <v>0</v>
      </c>
      <c r="C14" s="4" t="s">
        <v>1</v>
      </c>
      <c r="D14" s="4" t="s">
        <v>2</v>
      </c>
      <c r="E14" s="4" t="s">
        <v>3</v>
      </c>
      <c r="F14" s="4" t="s">
        <v>4</v>
      </c>
      <c r="G14" s="4" t="s">
        <v>5</v>
      </c>
      <c r="H14" s="4" t="s">
        <v>6</v>
      </c>
      <c r="I14" s="4" t="s">
        <v>7</v>
      </c>
      <c r="J14" s="4" t="s">
        <v>8</v>
      </c>
      <c r="K14" s="4" t="s">
        <v>9</v>
      </c>
    </row>
    <row r="15" spans="1:11" x14ac:dyDescent="0.25">
      <c r="A15" s="8" t="s">
        <v>39</v>
      </c>
      <c r="B15" s="2">
        <v>0.344283837056505</v>
      </c>
      <c r="C15" s="2">
        <v>0.34559789750328501</v>
      </c>
      <c r="D15" s="2">
        <v>0.33862433862433899</v>
      </c>
      <c r="E15" s="2">
        <v>0.330578512396694</v>
      </c>
      <c r="F15" s="2">
        <v>0.32290184921763898</v>
      </c>
      <c r="G15" s="2">
        <v>0.33619456366237499</v>
      </c>
      <c r="H15" s="2">
        <v>0.33681073025335301</v>
      </c>
      <c r="I15" s="2">
        <v>0.36427566807313599</v>
      </c>
      <c r="J15" s="2">
        <v>0.37350993377483399</v>
      </c>
      <c r="K15" s="2">
        <v>0.35935563816604699</v>
      </c>
    </row>
    <row r="16" spans="1:11" x14ac:dyDescent="0.25">
      <c r="A16" s="8" t="s">
        <v>40</v>
      </c>
      <c r="B16" s="2">
        <v>0.655716162943495</v>
      </c>
      <c r="C16" s="2">
        <v>0.65440210249671504</v>
      </c>
      <c r="D16" s="2">
        <v>0.66137566137566095</v>
      </c>
      <c r="E16" s="2">
        <v>0.669421487603306</v>
      </c>
      <c r="F16" s="2">
        <v>0.67709815078236102</v>
      </c>
      <c r="G16" s="2">
        <v>0.66380543633762501</v>
      </c>
      <c r="H16" s="2">
        <v>0.66318926974664705</v>
      </c>
      <c r="I16" s="2">
        <v>0.63572433192686395</v>
      </c>
      <c r="J16" s="2">
        <v>0.62649006622516601</v>
      </c>
      <c r="K16" s="2">
        <v>0.64064436183395301</v>
      </c>
    </row>
    <row r="17" spans="1:12" x14ac:dyDescent="0.25">
      <c r="A17" s="15"/>
    </row>
    <row r="18" spans="1:12" x14ac:dyDescent="0.25">
      <c r="A18" s="15"/>
    </row>
    <row r="19" spans="1:12" x14ac:dyDescent="0.25">
      <c r="A19" s="15"/>
      <c r="B19" s="21" t="s">
        <v>30</v>
      </c>
      <c r="C19" s="21"/>
      <c r="D19" s="21"/>
      <c r="E19" s="21"/>
      <c r="F19" s="21"/>
      <c r="G19" s="21"/>
      <c r="H19" s="21"/>
      <c r="I19" s="21"/>
      <c r="J19" s="21"/>
      <c r="K19" s="6" t="s">
        <v>31</v>
      </c>
      <c r="L19" s="6" t="s">
        <v>32</v>
      </c>
    </row>
    <row r="20" spans="1:12" x14ac:dyDescent="0.25">
      <c r="A20" s="9" t="s">
        <v>33</v>
      </c>
      <c r="B20" s="4" t="s">
        <v>14</v>
      </c>
      <c r="C20" s="4" t="s">
        <v>15</v>
      </c>
      <c r="D20" s="4" t="s">
        <v>16</v>
      </c>
      <c r="E20" s="4" t="s">
        <v>17</v>
      </c>
      <c r="F20" s="4" t="s">
        <v>18</v>
      </c>
      <c r="G20" s="4" t="s">
        <v>19</v>
      </c>
      <c r="H20" s="4" t="s">
        <v>20</v>
      </c>
      <c r="I20" s="4" t="s">
        <v>21</v>
      </c>
      <c r="J20" s="4" t="s">
        <v>22</v>
      </c>
      <c r="K20" s="4" t="s">
        <v>23</v>
      </c>
      <c r="L20" s="4" t="s">
        <v>24</v>
      </c>
    </row>
    <row r="21" spans="1:12" x14ac:dyDescent="0.25">
      <c r="A21" s="8" t="s">
        <v>39</v>
      </c>
      <c r="B21" s="2">
        <v>3.81679389312977E-3</v>
      </c>
      <c r="C21" s="2">
        <v>-2.6615969581748999E-2</v>
      </c>
      <c r="D21" s="2">
        <v>-6.25E-2</v>
      </c>
      <c r="E21" s="2">
        <v>-5.4166666666666703E-2</v>
      </c>
      <c r="F21" s="2">
        <v>3.5242290748898703E-2</v>
      </c>
      <c r="G21" s="2">
        <v>-3.8297872340425497E-2</v>
      </c>
      <c r="H21" s="2">
        <v>0.146017699115044</v>
      </c>
      <c r="I21" s="2">
        <v>8.8803088803088806E-2</v>
      </c>
      <c r="J21" s="2">
        <v>2.8368794326241099E-2</v>
      </c>
      <c r="K21" s="3">
        <v>0.23404255319148901</v>
      </c>
      <c r="L21" s="3">
        <v>0.106870229007634</v>
      </c>
    </row>
    <row r="22" spans="1:12" x14ac:dyDescent="0.25">
      <c r="A22" s="8" t="s">
        <v>40</v>
      </c>
      <c r="B22" s="2">
        <v>-2.0040080160320601E-3</v>
      </c>
      <c r="C22" s="2">
        <v>4.0160642570281103E-3</v>
      </c>
      <c r="D22" s="2">
        <v>-2.8000000000000001E-2</v>
      </c>
      <c r="E22" s="2">
        <v>-2.0576131687242798E-2</v>
      </c>
      <c r="F22" s="2">
        <v>-2.5210084033613401E-2</v>
      </c>
      <c r="G22" s="2">
        <v>-4.0948275862068999E-2</v>
      </c>
      <c r="H22" s="2">
        <v>1.57303370786517E-2</v>
      </c>
      <c r="I22" s="2">
        <v>4.6460176991150397E-2</v>
      </c>
      <c r="J22" s="2">
        <v>9.3023255813953501E-2</v>
      </c>
      <c r="K22" s="3">
        <v>0.114224137931034</v>
      </c>
      <c r="L22" s="3">
        <v>3.6072144288577197E-2</v>
      </c>
    </row>
    <row r="23" spans="1:12" x14ac:dyDescent="0.25">
      <c r="A23" s="11" t="s">
        <v>13</v>
      </c>
      <c r="B23" s="3">
        <v>0</v>
      </c>
      <c r="C23" s="3">
        <v>-6.5703022339027601E-3</v>
      </c>
      <c r="D23" s="3">
        <v>-3.9682539682539701E-2</v>
      </c>
      <c r="E23" s="3">
        <v>-3.1680440771349898E-2</v>
      </c>
      <c r="F23" s="3">
        <v>-5.6899004267425297E-3</v>
      </c>
      <c r="G23" s="3">
        <v>-4.0057224606580802E-2</v>
      </c>
      <c r="H23" s="3">
        <v>5.9612518628912099E-2</v>
      </c>
      <c r="I23" s="3">
        <v>6.1884669479606198E-2</v>
      </c>
      <c r="J23" s="3">
        <v>6.8874172185430502E-2</v>
      </c>
      <c r="K23" s="3">
        <v>0.15450643776824</v>
      </c>
      <c r="L23" s="3">
        <v>6.0446780551905402E-2</v>
      </c>
    </row>
    <row r="24" spans="1:12" x14ac:dyDescent="0.25">
      <c r="A24" s="15"/>
    </row>
    <row r="25" spans="1:12" x14ac:dyDescent="0.25">
      <c r="A25" s="13" t="s">
        <v>34</v>
      </c>
    </row>
    <row r="26" spans="1:12" x14ac:dyDescent="0.25">
      <c r="A26" s="14" t="s">
        <v>35</v>
      </c>
    </row>
    <row r="27" spans="1:12" x14ac:dyDescent="0.25">
      <c r="A27" s="14" t="s">
        <v>36</v>
      </c>
    </row>
    <row r="28" spans="1:12" x14ac:dyDescent="0.25">
      <c r="A28" s="14" t="s">
        <v>37</v>
      </c>
    </row>
    <row r="29" spans="1:12" x14ac:dyDescent="0.25">
      <c r="A29" s="14" t="s">
        <v>38</v>
      </c>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206</v>
      </c>
    </row>
    <row r="2" spans="1:11" ht="15" x14ac:dyDescent="0.25">
      <c r="A2" s="12" t="s">
        <v>204</v>
      </c>
    </row>
    <row r="3" spans="1:11" ht="15" x14ac:dyDescent="0.25">
      <c r="A3" s="12" t="s">
        <v>50</v>
      </c>
    </row>
    <row r="4" spans="1:11" x14ac:dyDescent="0.25">
      <c r="A4" s="15"/>
    </row>
    <row r="5" spans="1:11" x14ac:dyDescent="0.25">
      <c r="A5" s="17" t="str">
        <f>HYPERLINK("#'Table of contents'!A86",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43</v>
      </c>
      <c r="B8" s="1">
        <v>183</v>
      </c>
      <c r="C8" s="1">
        <v>169</v>
      </c>
      <c r="D8" s="1">
        <v>156</v>
      </c>
      <c r="E8" s="1">
        <v>146</v>
      </c>
      <c r="F8" s="1">
        <v>132</v>
      </c>
      <c r="G8" s="1">
        <v>130</v>
      </c>
      <c r="H8" s="1">
        <v>112</v>
      </c>
      <c r="I8" s="1">
        <v>122</v>
      </c>
      <c r="J8" s="1">
        <v>135</v>
      </c>
      <c r="K8" s="1">
        <v>152</v>
      </c>
    </row>
    <row r="9" spans="1:11" x14ac:dyDescent="0.25">
      <c r="A9" s="16" t="s">
        <v>44</v>
      </c>
      <c r="B9" s="1">
        <v>28</v>
      </c>
      <c r="C9" s="1">
        <v>36</v>
      </c>
      <c r="D9" s="1">
        <v>39</v>
      </c>
      <c r="E9" s="1">
        <v>40</v>
      </c>
      <c r="F9" s="1">
        <v>37</v>
      </c>
      <c r="G9" s="1">
        <v>37</v>
      </c>
      <c r="H9" s="1">
        <v>44</v>
      </c>
      <c r="I9" s="1">
        <v>43</v>
      </c>
      <c r="J9" s="1">
        <v>46</v>
      </c>
      <c r="K9" s="1">
        <v>48</v>
      </c>
    </row>
    <row r="10" spans="1:11" x14ac:dyDescent="0.25">
      <c r="A10" s="16" t="s">
        <v>45</v>
      </c>
      <c r="B10" s="1">
        <v>18</v>
      </c>
      <c r="C10" s="1">
        <v>22</v>
      </c>
      <c r="D10" s="1">
        <v>21</v>
      </c>
      <c r="E10" s="1">
        <v>22</v>
      </c>
      <c r="F10" s="1">
        <v>20</v>
      </c>
      <c r="G10" s="1">
        <v>24</v>
      </c>
      <c r="H10" s="1">
        <v>24</v>
      </c>
      <c r="I10" s="1">
        <v>25</v>
      </c>
      <c r="J10" s="1">
        <v>29</v>
      </c>
      <c r="K10" s="1">
        <v>32</v>
      </c>
    </row>
    <row r="11" spans="1:11" x14ac:dyDescent="0.25">
      <c r="A11" s="16" t="s">
        <v>46</v>
      </c>
      <c r="B11" s="1">
        <v>436</v>
      </c>
      <c r="C11" s="1">
        <v>451</v>
      </c>
      <c r="D11" s="1">
        <v>454</v>
      </c>
      <c r="E11" s="1">
        <v>442</v>
      </c>
      <c r="F11" s="1">
        <v>448</v>
      </c>
      <c r="G11" s="1">
        <v>448</v>
      </c>
      <c r="H11" s="1">
        <v>427</v>
      </c>
      <c r="I11" s="1">
        <v>447</v>
      </c>
      <c r="J11" s="1">
        <v>460</v>
      </c>
      <c r="K11" s="1">
        <v>482</v>
      </c>
    </row>
    <row r="12" spans="1:11" x14ac:dyDescent="0.25">
      <c r="A12" s="16" t="s">
        <v>47</v>
      </c>
      <c r="B12" s="1">
        <v>32</v>
      </c>
      <c r="C12" s="1">
        <v>29</v>
      </c>
      <c r="D12" s="1">
        <v>30</v>
      </c>
      <c r="E12" s="1">
        <v>32</v>
      </c>
      <c r="F12" s="1">
        <v>27</v>
      </c>
      <c r="G12" s="1">
        <v>29</v>
      </c>
      <c r="H12" s="1">
        <v>28</v>
      </c>
      <c r="I12" s="1">
        <v>34</v>
      </c>
      <c r="J12" s="1">
        <v>45</v>
      </c>
      <c r="K12" s="1">
        <v>46</v>
      </c>
    </row>
    <row r="13" spans="1:11" x14ac:dyDescent="0.25">
      <c r="A13" s="16" t="s">
        <v>48</v>
      </c>
      <c r="B13" s="1">
        <v>64</v>
      </c>
      <c r="C13" s="1">
        <v>54</v>
      </c>
      <c r="D13" s="1">
        <v>56</v>
      </c>
      <c r="E13" s="1">
        <v>44</v>
      </c>
      <c r="F13" s="1">
        <v>39</v>
      </c>
      <c r="G13" s="1">
        <v>31</v>
      </c>
      <c r="H13" s="1">
        <v>36</v>
      </c>
      <c r="I13" s="1">
        <v>40</v>
      </c>
      <c r="J13" s="1">
        <v>40</v>
      </c>
      <c r="K13" s="1">
        <v>47</v>
      </c>
    </row>
    <row r="14" spans="1:11" x14ac:dyDescent="0.25">
      <c r="A14" s="10" t="s">
        <v>13</v>
      </c>
      <c r="B14" s="5">
        <v>761</v>
      </c>
      <c r="C14" s="5">
        <v>761</v>
      </c>
      <c r="D14" s="5">
        <v>756</v>
      </c>
      <c r="E14" s="5">
        <v>726</v>
      </c>
      <c r="F14" s="5">
        <v>703</v>
      </c>
      <c r="G14" s="5">
        <v>699</v>
      </c>
      <c r="H14" s="5">
        <v>671</v>
      </c>
      <c r="I14" s="5">
        <v>711</v>
      </c>
      <c r="J14" s="5">
        <v>755</v>
      </c>
      <c r="K14" s="5">
        <v>807</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43</v>
      </c>
      <c r="B19" s="2">
        <v>0.24047306176084099</v>
      </c>
      <c r="C19" s="2">
        <v>0.222076215505913</v>
      </c>
      <c r="D19" s="2">
        <v>0.206349206349206</v>
      </c>
      <c r="E19" s="2">
        <v>0.20110192837465601</v>
      </c>
      <c r="F19" s="2">
        <v>0.187766714082504</v>
      </c>
      <c r="G19" s="2">
        <v>0.18597997138769701</v>
      </c>
      <c r="H19" s="2">
        <v>0.16691505216095401</v>
      </c>
      <c r="I19" s="2">
        <v>0.17158931082981699</v>
      </c>
      <c r="J19" s="2">
        <v>0.17880794701986799</v>
      </c>
      <c r="K19" s="2">
        <v>0.188351920693928</v>
      </c>
    </row>
    <row r="20" spans="1:12" x14ac:dyDescent="0.25">
      <c r="A20" s="8" t="s">
        <v>44</v>
      </c>
      <c r="B20" s="2">
        <v>3.6793692509855501E-2</v>
      </c>
      <c r="C20" s="2">
        <v>4.7306176084099899E-2</v>
      </c>
      <c r="D20" s="2">
        <v>5.1587301587301598E-2</v>
      </c>
      <c r="E20" s="2">
        <v>5.5096418732782398E-2</v>
      </c>
      <c r="F20" s="2">
        <v>5.2631578947368397E-2</v>
      </c>
      <c r="G20" s="2">
        <v>5.2932761087267501E-2</v>
      </c>
      <c r="H20" s="2">
        <v>6.5573770491803296E-2</v>
      </c>
      <c r="I20" s="2">
        <v>6.0478199718706001E-2</v>
      </c>
      <c r="J20" s="2">
        <v>6.0927152317880803E-2</v>
      </c>
      <c r="K20" s="2">
        <v>5.9479553903345701E-2</v>
      </c>
    </row>
    <row r="21" spans="1:12" x14ac:dyDescent="0.25">
      <c r="A21" s="8" t="s">
        <v>45</v>
      </c>
      <c r="B21" s="2">
        <v>2.3653088042049901E-2</v>
      </c>
      <c r="C21" s="2">
        <v>2.89093298291721E-2</v>
      </c>
      <c r="D21" s="2">
        <v>2.7777777777777801E-2</v>
      </c>
      <c r="E21" s="2">
        <v>3.03030303030303E-2</v>
      </c>
      <c r="F21" s="2">
        <v>2.8449502133712699E-2</v>
      </c>
      <c r="G21" s="2">
        <v>3.4334763948497903E-2</v>
      </c>
      <c r="H21" s="2">
        <v>3.5767511177347201E-2</v>
      </c>
      <c r="I21" s="2">
        <v>3.5161744022503501E-2</v>
      </c>
      <c r="J21" s="2">
        <v>3.84105960264901E-2</v>
      </c>
      <c r="K21" s="2">
        <v>3.9653035935563803E-2</v>
      </c>
    </row>
    <row r="22" spans="1:12" x14ac:dyDescent="0.25">
      <c r="A22" s="8" t="s">
        <v>46</v>
      </c>
      <c r="B22" s="2">
        <v>0.57293035479632104</v>
      </c>
      <c r="C22" s="2">
        <v>0.59264126149802898</v>
      </c>
      <c r="D22" s="2">
        <v>0.60052910052910102</v>
      </c>
      <c r="E22" s="2">
        <v>0.608815426997245</v>
      </c>
      <c r="F22" s="2">
        <v>0.63726884779516402</v>
      </c>
      <c r="G22" s="2">
        <v>0.64091559370529305</v>
      </c>
      <c r="H22" s="2">
        <v>0.63636363636363602</v>
      </c>
      <c r="I22" s="2">
        <v>0.62869198312236296</v>
      </c>
      <c r="J22" s="2">
        <v>0.60927152317880795</v>
      </c>
      <c r="K22" s="2">
        <v>0.59727385377942999</v>
      </c>
    </row>
    <row r="23" spans="1:12" x14ac:dyDescent="0.25">
      <c r="A23" s="8" t="s">
        <v>47</v>
      </c>
      <c r="B23" s="2">
        <v>4.2049934296977703E-2</v>
      </c>
      <c r="C23" s="2">
        <v>3.8107752956636001E-2</v>
      </c>
      <c r="D23" s="2">
        <v>3.9682539682539701E-2</v>
      </c>
      <c r="E23" s="2">
        <v>4.4077134986225897E-2</v>
      </c>
      <c r="F23" s="2">
        <v>3.8406827880512098E-2</v>
      </c>
      <c r="G23" s="2">
        <v>4.1487839771101598E-2</v>
      </c>
      <c r="H23" s="2">
        <v>4.1728763040238502E-2</v>
      </c>
      <c r="I23" s="2">
        <v>4.7819971870604799E-2</v>
      </c>
      <c r="J23" s="2">
        <v>5.9602649006622502E-2</v>
      </c>
      <c r="K23" s="2">
        <v>5.7001239157372999E-2</v>
      </c>
    </row>
    <row r="24" spans="1:12" x14ac:dyDescent="0.25">
      <c r="A24" s="8" t="s">
        <v>48</v>
      </c>
      <c r="B24" s="2">
        <v>8.4099868593955296E-2</v>
      </c>
      <c r="C24" s="2">
        <v>7.0959264126149793E-2</v>
      </c>
      <c r="D24" s="2">
        <v>7.4074074074074098E-2</v>
      </c>
      <c r="E24" s="2">
        <v>6.0606060606060601E-2</v>
      </c>
      <c r="F24" s="2">
        <v>5.5476529160739703E-2</v>
      </c>
      <c r="G24" s="2">
        <v>4.43490701001431E-2</v>
      </c>
      <c r="H24" s="2">
        <v>5.3651266766020902E-2</v>
      </c>
      <c r="I24" s="2">
        <v>5.6258790436005603E-2</v>
      </c>
      <c r="J24" s="2">
        <v>5.2980132450331098E-2</v>
      </c>
      <c r="K24" s="2">
        <v>5.8240396530359402E-2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43</v>
      </c>
      <c r="B29" s="2">
        <v>-7.6502732240437202E-2</v>
      </c>
      <c r="C29" s="2">
        <v>-7.69230769230769E-2</v>
      </c>
      <c r="D29" s="2">
        <v>-6.4102564102564097E-2</v>
      </c>
      <c r="E29" s="2">
        <v>-9.5890410958904104E-2</v>
      </c>
      <c r="F29" s="2">
        <v>-1.5151515151515201E-2</v>
      </c>
      <c r="G29" s="2">
        <v>-0.138461538461538</v>
      </c>
      <c r="H29" s="2">
        <v>8.9285714285714302E-2</v>
      </c>
      <c r="I29" s="2">
        <v>0.10655737704918</v>
      </c>
      <c r="J29" s="2">
        <v>0.125925925925926</v>
      </c>
      <c r="K29" s="3">
        <v>0.16923076923076899</v>
      </c>
      <c r="L29" s="3">
        <v>-0.16939890710382499</v>
      </c>
    </row>
    <row r="30" spans="1:12" x14ac:dyDescent="0.25">
      <c r="A30" s="8" t="s">
        <v>44</v>
      </c>
      <c r="B30" s="2">
        <v>0.28571428571428598</v>
      </c>
      <c r="C30" s="2">
        <v>8.3333333333333301E-2</v>
      </c>
      <c r="D30" s="2">
        <v>2.5641025641025599E-2</v>
      </c>
      <c r="E30" s="2">
        <v>-7.4999999999999997E-2</v>
      </c>
      <c r="F30" s="2">
        <v>0</v>
      </c>
      <c r="G30" s="2">
        <v>0.18918918918918901</v>
      </c>
      <c r="H30" s="2">
        <v>-2.27272727272727E-2</v>
      </c>
      <c r="I30" s="2">
        <v>6.9767441860465101E-2</v>
      </c>
      <c r="J30" s="2">
        <v>4.3478260869565202E-2</v>
      </c>
      <c r="K30" s="3">
        <v>0.29729729729729698</v>
      </c>
      <c r="L30" s="3">
        <v>0.71428571428571397</v>
      </c>
    </row>
    <row r="31" spans="1:12" x14ac:dyDescent="0.25">
      <c r="A31" s="8" t="s">
        <v>45</v>
      </c>
      <c r="B31" s="2">
        <v>0.22222222222222199</v>
      </c>
      <c r="C31" s="2">
        <v>-4.5454545454545497E-2</v>
      </c>
      <c r="D31" s="2">
        <v>4.7619047619047603E-2</v>
      </c>
      <c r="E31" s="2">
        <v>-9.0909090909090898E-2</v>
      </c>
      <c r="F31" s="2">
        <v>0.2</v>
      </c>
      <c r="G31" s="2">
        <v>0</v>
      </c>
      <c r="H31" s="2">
        <v>4.1666666666666699E-2</v>
      </c>
      <c r="I31" s="2">
        <v>0.16</v>
      </c>
      <c r="J31" s="2">
        <v>0.10344827586206901</v>
      </c>
      <c r="K31" s="3">
        <v>0.33333333333333298</v>
      </c>
      <c r="L31" s="3">
        <v>0.77777777777777801</v>
      </c>
    </row>
    <row r="32" spans="1:12" x14ac:dyDescent="0.25">
      <c r="A32" s="8" t="s">
        <v>46</v>
      </c>
      <c r="B32" s="2">
        <v>3.4403669724770602E-2</v>
      </c>
      <c r="C32" s="2">
        <v>6.6518847006651902E-3</v>
      </c>
      <c r="D32" s="2">
        <v>-2.6431718061673999E-2</v>
      </c>
      <c r="E32" s="2">
        <v>1.35746606334842E-2</v>
      </c>
      <c r="F32" s="2">
        <v>0</v>
      </c>
      <c r="G32" s="2">
        <v>-4.6875E-2</v>
      </c>
      <c r="H32" s="2">
        <v>4.6838407494145202E-2</v>
      </c>
      <c r="I32" s="2">
        <v>2.9082774049217001E-2</v>
      </c>
      <c r="J32" s="2">
        <v>4.7826086956521699E-2</v>
      </c>
      <c r="K32" s="3">
        <v>7.5892857142857095E-2</v>
      </c>
      <c r="L32" s="3">
        <v>0.105504587155963</v>
      </c>
    </row>
    <row r="33" spans="1:12" x14ac:dyDescent="0.25">
      <c r="A33" s="8" t="s">
        <v>47</v>
      </c>
      <c r="B33" s="2">
        <v>-9.375E-2</v>
      </c>
      <c r="C33" s="2">
        <v>3.4482758620689703E-2</v>
      </c>
      <c r="D33" s="2">
        <v>6.6666666666666693E-2</v>
      </c>
      <c r="E33" s="2">
        <v>-0.15625</v>
      </c>
      <c r="F33" s="2">
        <v>7.4074074074074098E-2</v>
      </c>
      <c r="G33" s="2">
        <v>-3.4482758620689703E-2</v>
      </c>
      <c r="H33" s="2">
        <v>0.214285714285714</v>
      </c>
      <c r="I33" s="2">
        <v>0.32352941176470601</v>
      </c>
      <c r="J33" s="2">
        <v>2.2222222222222199E-2</v>
      </c>
      <c r="K33" s="3">
        <v>0.58620689655172398</v>
      </c>
      <c r="L33" s="3">
        <v>0.4375</v>
      </c>
    </row>
    <row r="34" spans="1:12" x14ac:dyDescent="0.25">
      <c r="A34" s="8" t="s">
        <v>48</v>
      </c>
      <c r="B34" s="2">
        <v>-0.15625</v>
      </c>
      <c r="C34" s="2">
        <v>3.7037037037037E-2</v>
      </c>
      <c r="D34" s="2">
        <v>-0.214285714285714</v>
      </c>
      <c r="E34" s="2">
        <v>-0.11363636363636399</v>
      </c>
      <c r="F34" s="2">
        <v>-0.20512820512820501</v>
      </c>
      <c r="G34" s="2">
        <v>0.16129032258064499</v>
      </c>
      <c r="H34" s="2">
        <v>0.11111111111111099</v>
      </c>
      <c r="I34" s="2">
        <v>0</v>
      </c>
      <c r="J34" s="2">
        <v>0.17499999999999999</v>
      </c>
      <c r="K34" s="3">
        <v>0.51612903225806495</v>
      </c>
      <c r="L34" s="3">
        <v>-0.265625</v>
      </c>
    </row>
    <row r="35" spans="1:12" x14ac:dyDescent="0.25">
      <c r="A35" s="11" t="s">
        <v>13</v>
      </c>
      <c r="B35" s="3">
        <v>0</v>
      </c>
      <c r="C35" s="3">
        <v>-6.5703022339027601E-3</v>
      </c>
      <c r="D35" s="3">
        <v>-3.9682539682539701E-2</v>
      </c>
      <c r="E35" s="3">
        <v>-3.1680440771349898E-2</v>
      </c>
      <c r="F35" s="3">
        <v>-5.6899004267425297E-3</v>
      </c>
      <c r="G35" s="3">
        <v>-4.0057224606580802E-2</v>
      </c>
      <c r="H35" s="3">
        <v>5.9612518628912099E-2</v>
      </c>
      <c r="I35" s="3">
        <v>6.1884669479606198E-2</v>
      </c>
      <c r="J35" s="3">
        <v>6.8874172185430502E-2</v>
      </c>
      <c r="K35" s="3">
        <v>0.15450643776824</v>
      </c>
      <c r="L35" s="3">
        <v>6.0446780551905402E-2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38</v>
      </c>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207</v>
      </c>
    </row>
    <row r="2" spans="1:11" ht="15" x14ac:dyDescent="0.25">
      <c r="A2" s="12" t="s">
        <v>204</v>
      </c>
    </row>
    <row r="3" spans="1:11" ht="15" x14ac:dyDescent="0.25">
      <c r="A3" s="12" t="s">
        <v>55</v>
      </c>
    </row>
    <row r="4" spans="1:11" x14ac:dyDescent="0.25">
      <c r="A4" s="15"/>
    </row>
    <row r="5" spans="1:11" x14ac:dyDescent="0.25">
      <c r="A5" s="17" t="str">
        <f>HYPERLINK("#'Table of contents'!A87",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51</v>
      </c>
      <c r="B8" s="1">
        <v>531</v>
      </c>
      <c r="C8" s="1">
        <v>537</v>
      </c>
      <c r="D8" s="1">
        <v>564</v>
      </c>
      <c r="E8" s="1">
        <v>550</v>
      </c>
      <c r="F8" s="1">
        <v>558</v>
      </c>
      <c r="G8" s="1">
        <v>555</v>
      </c>
      <c r="H8" s="1">
        <v>532</v>
      </c>
      <c r="I8" s="1">
        <v>558</v>
      </c>
      <c r="J8" s="1">
        <v>585</v>
      </c>
      <c r="K8" s="1">
        <v>605</v>
      </c>
    </row>
    <row r="9" spans="1:11" x14ac:dyDescent="0.25">
      <c r="A9" s="16" t="s">
        <v>52</v>
      </c>
      <c r="B9" s="1">
        <v>56</v>
      </c>
      <c r="C9" s="1">
        <v>60</v>
      </c>
      <c r="D9" s="1">
        <v>50</v>
      </c>
      <c r="E9" s="1">
        <v>41</v>
      </c>
      <c r="F9" s="1">
        <v>35</v>
      </c>
      <c r="G9" s="1">
        <v>35</v>
      </c>
      <c r="H9" s="1">
        <v>33</v>
      </c>
      <c r="I9" s="1">
        <v>38</v>
      </c>
      <c r="J9" s="1">
        <v>40</v>
      </c>
      <c r="K9" s="1">
        <v>44</v>
      </c>
    </row>
    <row r="10" spans="1:11" x14ac:dyDescent="0.25">
      <c r="A10" s="16" t="s">
        <v>53</v>
      </c>
      <c r="B10" s="1">
        <v>174</v>
      </c>
      <c r="C10" s="1">
        <v>164</v>
      </c>
      <c r="D10" s="1">
        <v>142</v>
      </c>
      <c r="E10" s="1">
        <v>135</v>
      </c>
      <c r="F10" s="1">
        <v>110</v>
      </c>
      <c r="G10" s="1">
        <v>109</v>
      </c>
      <c r="H10" s="1">
        <v>106</v>
      </c>
      <c r="I10" s="1">
        <v>115</v>
      </c>
      <c r="J10" s="1">
        <v>130</v>
      </c>
      <c r="K10" s="1">
        <v>158</v>
      </c>
    </row>
    <row r="11" spans="1:11" x14ac:dyDescent="0.25">
      <c r="A11" s="10" t="s">
        <v>13</v>
      </c>
      <c r="B11" s="5">
        <v>761</v>
      </c>
      <c r="C11" s="5">
        <v>761</v>
      </c>
      <c r="D11" s="5">
        <v>756</v>
      </c>
      <c r="E11" s="5">
        <v>726</v>
      </c>
      <c r="F11" s="5">
        <v>703</v>
      </c>
      <c r="G11" s="5">
        <v>699</v>
      </c>
      <c r="H11" s="5">
        <v>671</v>
      </c>
      <c r="I11" s="5">
        <v>711</v>
      </c>
      <c r="J11" s="5">
        <v>755</v>
      </c>
      <c r="K11" s="5">
        <v>807</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51</v>
      </c>
      <c r="B16" s="2">
        <v>0.697766097240473</v>
      </c>
      <c r="C16" s="2">
        <v>0.70565045992115605</v>
      </c>
      <c r="D16" s="2">
        <v>0.74603174603174605</v>
      </c>
      <c r="E16" s="2">
        <v>0.75757575757575801</v>
      </c>
      <c r="F16" s="2">
        <v>0.79374110953058297</v>
      </c>
      <c r="G16" s="2">
        <v>0.79399141630901304</v>
      </c>
      <c r="H16" s="2">
        <v>0.79284649776453098</v>
      </c>
      <c r="I16" s="2">
        <v>0.784810126582278</v>
      </c>
      <c r="J16" s="2">
        <v>0.77483443708609301</v>
      </c>
      <c r="K16" s="2">
        <v>0.74969021065675301</v>
      </c>
    </row>
    <row r="17" spans="1:12" x14ac:dyDescent="0.25">
      <c r="A17" s="8" t="s">
        <v>52</v>
      </c>
      <c r="B17" s="2">
        <v>7.3587385019710905E-2</v>
      </c>
      <c r="C17" s="2">
        <v>7.88436268068331E-2</v>
      </c>
      <c r="D17" s="2">
        <v>6.6137566137566106E-2</v>
      </c>
      <c r="E17" s="2">
        <v>5.6473829201101902E-2</v>
      </c>
      <c r="F17" s="2">
        <v>4.9786628733997203E-2</v>
      </c>
      <c r="G17" s="2">
        <v>5.0071530758225999E-2</v>
      </c>
      <c r="H17" s="2">
        <v>4.91803278688525E-2</v>
      </c>
      <c r="I17" s="2">
        <v>5.3445850914205298E-2</v>
      </c>
      <c r="J17" s="2">
        <v>5.2980132450331098E-2</v>
      </c>
      <c r="K17" s="2">
        <v>5.4522924411400199E-2</v>
      </c>
    </row>
    <row r="18" spans="1:12" x14ac:dyDescent="0.25">
      <c r="A18" s="8" t="s">
        <v>53</v>
      </c>
      <c r="B18" s="2">
        <v>0.22864651773981601</v>
      </c>
      <c r="C18" s="2">
        <v>0.21550591327201099</v>
      </c>
      <c r="D18" s="2">
        <v>0.18783068783068799</v>
      </c>
      <c r="E18" s="2">
        <v>0.18595041322313999</v>
      </c>
      <c r="F18" s="2">
        <v>0.15647226173542</v>
      </c>
      <c r="G18" s="2">
        <v>0.155937052932761</v>
      </c>
      <c r="H18" s="2">
        <v>0.15797317436661701</v>
      </c>
      <c r="I18" s="2">
        <v>0.16174402250351599</v>
      </c>
      <c r="J18" s="2">
        <v>0.17218543046357601</v>
      </c>
      <c r="K18" s="2">
        <v>0.19578686493184599</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51</v>
      </c>
      <c r="B23" s="2">
        <v>1.12994350282486E-2</v>
      </c>
      <c r="C23" s="2">
        <v>5.0279329608938501E-2</v>
      </c>
      <c r="D23" s="2">
        <v>-2.4822695035461001E-2</v>
      </c>
      <c r="E23" s="2">
        <v>1.45454545454545E-2</v>
      </c>
      <c r="F23" s="2">
        <v>-5.3763440860215101E-3</v>
      </c>
      <c r="G23" s="2">
        <v>-4.14414414414414E-2</v>
      </c>
      <c r="H23" s="2">
        <v>4.8872180451127803E-2</v>
      </c>
      <c r="I23" s="2">
        <v>4.8387096774193498E-2</v>
      </c>
      <c r="J23" s="2">
        <v>3.4188034188034198E-2</v>
      </c>
      <c r="K23" s="3">
        <v>9.00900900900901E-2</v>
      </c>
      <c r="L23" s="3">
        <v>0.13935969868173301</v>
      </c>
    </row>
    <row r="24" spans="1:12" x14ac:dyDescent="0.25">
      <c r="A24" s="8" t="s">
        <v>52</v>
      </c>
      <c r="B24" s="2">
        <v>7.1428571428571397E-2</v>
      </c>
      <c r="C24" s="2">
        <v>-0.16666666666666699</v>
      </c>
      <c r="D24" s="2">
        <v>-0.18</v>
      </c>
      <c r="E24" s="2">
        <v>-0.146341463414634</v>
      </c>
      <c r="F24" s="2">
        <v>0</v>
      </c>
      <c r="G24" s="2">
        <v>-5.7142857142857099E-2</v>
      </c>
      <c r="H24" s="2">
        <v>0.15151515151515199</v>
      </c>
      <c r="I24" s="2">
        <v>5.2631578947368397E-2</v>
      </c>
      <c r="J24" s="2">
        <v>0.1</v>
      </c>
      <c r="K24" s="3">
        <v>0.25714285714285701</v>
      </c>
      <c r="L24" s="3">
        <v>-0.214285714285714</v>
      </c>
    </row>
    <row r="25" spans="1:12" x14ac:dyDescent="0.25">
      <c r="A25" s="8" t="s">
        <v>53</v>
      </c>
      <c r="B25" s="2">
        <v>-5.7471264367816098E-2</v>
      </c>
      <c r="C25" s="2">
        <v>-0.134146341463415</v>
      </c>
      <c r="D25" s="2">
        <v>-4.92957746478873E-2</v>
      </c>
      <c r="E25" s="2">
        <v>-0.18518518518518501</v>
      </c>
      <c r="F25" s="2">
        <v>-9.0909090909090905E-3</v>
      </c>
      <c r="G25" s="2">
        <v>-2.7522935779816501E-2</v>
      </c>
      <c r="H25" s="2">
        <v>8.4905660377358499E-2</v>
      </c>
      <c r="I25" s="2">
        <v>0.13043478260869601</v>
      </c>
      <c r="J25" s="2">
        <v>0.21538461538461501</v>
      </c>
      <c r="K25" s="3">
        <v>0.44954128440367003</v>
      </c>
      <c r="L25" s="3">
        <v>-9.1954022988505704E-2</v>
      </c>
    </row>
    <row r="26" spans="1:12" x14ac:dyDescent="0.25">
      <c r="A26" s="11" t="s">
        <v>13</v>
      </c>
      <c r="B26" s="3">
        <v>0</v>
      </c>
      <c r="C26" s="3">
        <v>-6.5703022339027601E-3</v>
      </c>
      <c r="D26" s="3">
        <v>-3.9682539682539701E-2</v>
      </c>
      <c r="E26" s="3">
        <v>-3.1680440771349898E-2</v>
      </c>
      <c r="F26" s="3">
        <v>-5.6899004267425297E-3</v>
      </c>
      <c r="G26" s="3">
        <v>-4.0057224606580802E-2</v>
      </c>
      <c r="H26" s="3">
        <v>5.9612518628912099E-2</v>
      </c>
      <c r="I26" s="3">
        <v>6.1884669479606198E-2</v>
      </c>
      <c r="J26" s="3">
        <v>6.8874172185430502E-2</v>
      </c>
      <c r="K26" s="3">
        <v>0.15450643776824</v>
      </c>
      <c r="L26" s="3">
        <v>6.0446780551905402E-2</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208</v>
      </c>
    </row>
    <row r="2" spans="1:11" ht="15" x14ac:dyDescent="0.25">
      <c r="A2" s="12" t="s">
        <v>204</v>
      </c>
    </row>
    <row r="3" spans="1:11" ht="15" x14ac:dyDescent="0.25">
      <c r="A3" s="12" t="s">
        <v>42</v>
      </c>
    </row>
    <row r="4" spans="1:11" ht="15" x14ac:dyDescent="0.25">
      <c r="A4" s="12" t="s">
        <v>27</v>
      </c>
    </row>
    <row r="5" spans="1:11" x14ac:dyDescent="0.25">
      <c r="A5" s="17" t="str">
        <f>HYPERLINK("#'Table of contents'!A88",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56</v>
      </c>
      <c r="B8" s="1">
        <v>47</v>
      </c>
      <c r="C8" s="1">
        <v>51</v>
      </c>
      <c r="D8" s="1">
        <v>53</v>
      </c>
      <c r="E8" s="1">
        <v>54</v>
      </c>
      <c r="F8" s="1">
        <v>45</v>
      </c>
      <c r="G8" s="1">
        <v>43</v>
      </c>
      <c r="H8" s="1">
        <v>41</v>
      </c>
      <c r="I8" s="1">
        <v>55</v>
      </c>
      <c r="J8" s="1">
        <v>61</v>
      </c>
      <c r="K8" s="1">
        <v>57</v>
      </c>
    </row>
    <row r="9" spans="1:11" x14ac:dyDescent="0.25">
      <c r="A9" s="16" t="s">
        <v>57</v>
      </c>
      <c r="B9" s="1">
        <v>187</v>
      </c>
      <c r="C9" s="1">
        <v>180</v>
      </c>
      <c r="D9" s="1">
        <v>171</v>
      </c>
      <c r="E9" s="1">
        <v>158</v>
      </c>
      <c r="F9" s="1">
        <v>155</v>
      </c>
      <c r="G9" s="1">
        <v>165</v>
      </c>
      <c r="H9" s="1">
        <v>163</v>
      </c>
      <c r="I9" s="1">
        <v>182</v>
      </c>
      <c r="J9" s="1">
        <v>193</v>
      </c>
      <c r="K9" s="1">
        <v>206</v>
      </c>
    </row>
    <row r="10" spans="1:11" x14ac:dyDescent="0.25">
      <c r="A10" s="16" t="s">
        <v>58</v>
      </c>
      <c r="B10" s="1">
        <v>28</v>
      </c>
      <c r="C10" s="1">
        <v>32</v>
      </c>
      <c r="D10" s="1">
        <v>32</v>
      </c>
      <c r="E10" s="1">
        <v>28</v>
      </c>
      <c r="F10" s="1">
        <v>27</v>
      </c>
      <c r="G10" s="1">
        <v>27</v>
      </c>
      <c r="H10" s="1">
        <v>22</v>
      </c>
      <c r="I10" s="1">
        <v>22</v>
      </c>
      <c r="J10" s="1">
        <v>28</v>
      </c>
      <c r="K10" s="1">
        <v>27</v>
      </c>
    </row>
    <row r="11" spans="1:11" x14ac:dyDescent="0.25">
      <c r="A11" s="16" t="s">
        <v>59</v>
      </c>
      <c r="B11" s="1">
        <v>113</v>
      </c>
      <c r="C11" s="1">
        <v>106</v>
      </c>
      <c r="D11" s="1">
        <v>117</v>
      </c>
      <c r="E11" s="1">
        <v>100</v>
      </c>
      <c r="F11" s="1">
        <v>85</v>
      </c>
      <c r="G11" s="1">
        <v>82</v>
      </c>
      <c r="H11" s="1">
        <v>69</v>
      </c>
      <c r="I11" s="1">
        <v>72</v>
      </c>
      <c r="J11" s="1">
        <v>76</v>
      </c>
      <c r="K11" s="1">
        <v>70</v>
      </c>
    </row>
    <row r="12" spans="1:11" x14ac:dyDescent="0.25">
      <c r="A12" s="16" t="s">
        <v>60</v>
      </c>
      <c r="B12" s="1">
        <v>336</v>
      </c>
      <c r="C12" s="1">
        <v>342</v>
      </c>
      <c r="D12" s="1">
        <v>332</v>
      </c>
      <c r="E12" s="1">
        <v>333</v>
      </c>
      <c r="F12" s="1">
        <v>340</v>
      </c>
      <c r="G12" s="1">
        <v>338</v>
      </c>
      <c r="H12" s="1">
        <v>327</v>
      </c>
      <c r="I12" s="1">
        <v>331</v>
      </c>
      <c r="J12" s="1">
        <v>338</v>
      </c>
      <c r="K12" s="1">
        <v>376</v>
      </c>
    </row>
    <row r="13" spans="1:11" x14ac:dyDescent="0.25">
      <c r="A13" s="16" t="s">
        <v>61</v>
      </c>
      <c r="B13" s="1">
        <v>50</v>
      </c>
      <c r="C13" s="1">
        <v>50</v>
      </c>
      <c r="D13" s="1">
        <v>51</v>
      </c>
      <c r="E13" s="1">
        <v>53</v>
      </c>
      <c r="F13" s="1">
        <v>51</v>
      </c>
      <c r="G13" s="1">
        <v>44</v>
      </c>
      <c r="H13" s="1">
        <v>49</v>
      </c>
      <c r="I13" s="1">
        <v>49</v>
      </c>
      <c r="J13" s="1">
        <v>59</v>
      </c>
      <c r="K13" s="1">
        <v>71</v>
      </c>
    </row>
    <row r="14" spans="1:11" x14ac:dyDescent="0.25">
      <c r="A14" s="10" t="s">
        <v>13</v>
      </c>
      <c r="B14" s="5">
        <v>761</v>
      </c>
      <c r="C14" s="5">
        <v>761</v>
      </c>
      <c r="D14" s="5">
        <v>756</v>
      </c>
      <c r="E14" s="5">
        <v>726</v>
      </c>
      <c r="F14" s="5">
        <v>703</v>
      </c>
      <c r="G14" s="5">
        <v>699</v>
      </c>
      <c r="H14" s="5">
        <v>671</v>
      </c>
      <c r="I14" s="5">
        <v>711</v>
      </c>
      <c r="J14" s="5">
        <v>755</v>
      </c>
      <c r="K14" s="5">
        <v>807</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56</v>
      </c>
      <c r="B19" s="2">
        <v>0.17938931297709901</v>
      </c>
      <c r="C19" s="2">
        <v>0.19391634980988601</v>
      </c>
      <c r="D19" s="2">
        <v>0.20703125</v>
      </c>
      <c r="E19" s="2">
        <v>0.22500000000000001</v>
      </c>
      <c r="F19" s="2">
        <v>0.198237885462555</v>
      </c>
      <c r="G19" s="2">
        <v>0.182978723404255</v>
      </c>
      <c r="H19" s="2">
        <v>0.18141592920353999</v>
      </c>
      <c r="I19" s="2">
        <v>0.21235521235521199</v>
      </c>
      <c r="J19" s="2">
        <v>0.21631205673758899</v>
      </c>
      <c r="K19" s="2">
        <v>0.19655172413793101</v>
      </c>
    </row>
    <row r="20" spans="1:12" x14ac:dyDescent="0.25">
      <c r="A20" s="8" t="s">
        <v>57</v>
      </c>
      <c r="B20" s="2">
        <v>0.71374045801526698</v>
      </c>
      <c r="C20" s="2">
        <v>0.684410646387833</v>
      </c>
      <c r="D20" s="2">
        <v>0.66796875</v>
      </c>
      <c r="E20" s="2">
        <v>0.65833333333333299</v>
      </c>
      <c r="F20" s="2">
        <v>0.68281938325991198</v>
      </c>
      <c r="G20" s="2">
        <v>0.70212765957446799</v>
      </c>
      <c r="H20" s="2">
        <v>0.72123893805309702</v>
      </c>
      <c r="I20" s="2">
        <v>0.70270270270270296</v>
      </c>
      <c r="J20" s="2">
        <v>0.68439716312056698</v>
      </c>
      <c r="K20" s="2">
        <v>0.71034482758620698</v>
      </c>
    </row>
    <row r="21" spans="1:12" x14ac:dyDescent="0.25">
      <c r="A21" s="8" t="s">
        <v>58</v>
      </c>
      <c r="B21" s="2">
        <v>0.106870229007634</v>
      </c>
      <c r="C21" s="2">
        <v>0.12167300380228099</v>
      </c>
      <c r="D21" s="2">
        <v>0.125</v>
      </c>
      <c r="E21" s="2">
        <v>0.116666666666667</v>
      </c>
      <c r="F21" s="2">
        <v>0.11894273127753301</v>
      </c>
      <c r="G21" s="2">
        <v>0.114893617021277</v>
      </c>
      <c r="H21" s="2">
        <v>9.7345132743362803E-2</v>
      </c>
      <c r="I21" s="2">
        <v>8.4942084942084897E-2</v>
      </c>
      <c r="J21" s="2">
        <v>9.9290780141844004E-2</v>
      </c>
      <c r="K21" s="2">
        <v>9.3103448275862102E-2</v>
      </c>
    </row>
    <row r="22" spans="1:12" x14ac:dyDescent="0.25">
      <c r="A22" s="8" t="s">
        <v>59</v>
      </c>
      <c r="B22" s="2">
        <v>0.226452905811623</v>
      </c>
      <c r="C22" s="2">
        <v>0.21285140562249</v>
      </c>
      <c r="D22" s="2">
        <v>0.23400000000000001</v>
      </c>
      <c r="E22" s="2">
        <v>0.20576131687242799</v>
      </c>
      <c r="F22" s="2">
        <v>0.17857142857142899</v>
      </c>
      <c r="G22" s="2">
        <v>0.176724137931034</v>
      </c>
      <c r="H22" s="2">
        <v>0.15505617977528099</v>
      </c>
      <c r="I22" s="2">
        <v>0.15929203539823</v>
      </c>
      <c r="J22" s="2">
        <v>0.16067653276955601</v>
      </c>
      <c r="K22" s="2">
        <v>0.135396518375242</v>
      </c>
    </row>
    <row r="23" spans="1:12" x14ac:dyDescent="0.25">
      <c r="A23" s="8" t="s">
        <v>60</v>
      </c>
      <c r="B23" s="2">
        <v>0.673346693386774</v>
      </c>
      <c r="C23" s="2">
        <v>0.686746987951807</v>
      </c>
      <c r="D23" s="2">
        <v>0.66400000000000003</v>
      </c>
      <c r="E23" s="2">
        <v>0.68518518518518501</v>
      </c>
      <c r="F23" s="2">
        <v>0.71428571428571397</v>
      </c>
      <c r="G23" s="2">
        <v>0.72844827586206895</v>
      </c>
      <c r="H23" s="2">
        <v>0.73483146067415706</v>
      </c>
      <c r="I23" s="2">
        <v>0.73230088495575196</v>
      </c>
      <c r="J23" s="2">
        <v>0.71458773784355201</v>
      </c>
      <c r="K23" s="2">
        <v>0.72727272727272696</v>
      </c>
    </row>
    <row r="24" spans="1:12" x14ac:dyDescent="0.25">
      <c r="A24" s="8" t="s">
        <v>61</v>
      </c>
      <c r="B24" s="2">
        <v>0.100200400801603</v>
      </c>
      <c r="C24" s="2">
        <v>0.100401606425703</v>
      </c>
      <c r="D24" s="2">
        <v>0.10199999999999999</v>
      </c>
      <c r="E24" s="2">
        <v>0.109053497942387</v>
      </c>
      <c r="F24" s="2">
        <v>0.107142857142857</v>
      </c>
      <c r="G24" s="2">
        <v>9.4827586206896505E-2</v>
      </c>
      <c r="H24" s="2">
        <v>0.11011235955056201</v>
      </c>
      <c r="I24" s="2">
        <v>0.10840707964601801</v>
      </c>
      <c r="J24" s="2">
        <v>0.12473572938689199</v>
      </c>
      <c r="K24" s="2">
        <v>0.13733075435203099</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56</v>
      </c>
      <c r="B29" s="2">
        <v>8.5106382978723402E-2</v>
      </c>
      <c r="C29" s="2">
        <v>3.9215686274509803E-2</v>
      </c>
      <c r="D29" s="2">
        <v>1.88679245283019E-2</v>
      </c>
      <c r="E29" s="2">
        <v>-0.16666666666666699</v>
      </c>
      <c r="F29" s="2">
        <v>-4.4444444444444398E-2</v>
      </c>
      <c r="G29" s="2">
        <v>-4.6511627906976702E-2</v>
      </c>
      <c r="H29" s="2">
        <v>0.34146341463414598</v>
      </c>
      <c r="I29" s="2">
        <v>0.109090909090909</v>
      </c>
      <c r="J29" s="2">
        <v>-6.5573770491803296E-2</v>
      </c>
      <c r="K29" s="3">
        <v>0.32558139534883701</v>
      </c>
      <c r="L29" s="3">
        <v>0.21276595744680901</v>
      </c>
    </row>
    <row r="30" spans="1:12" x14ac:dyDescent="0.25">
      <c r="A30" s="8" t="s">
        <v>57</v>
      </c>
      <c r="B30" s="2">
        <v>-3.7433155080213901E-2</v>
      </c>
      <c r="C30" s="2">
        <v>-0.05</v>
      </c>
      <c r="D30" s="2">
        <v>-7.6023391812865507E-2</v>
      </c>
      <c r="E30" s="2">
        <v>-1.8987341772151899E-2</v>
      </c>
      <c r="F30" s="2">
        <v>6.4516129032258104E-2</v>
      </c>
      <c r="G30" s="2">
        <v>-1.21212121212121E-2</v>
      </c>
      <c r="H30" s="2">
        <v>0.11656441717791401</v>
      </c>
      <c r="I30" s="2">
        <v>6.0439560439560398E-2</v>
      </c>
      <c r="J30" s="2">
        <v>6.7357512953367907E-2</v>
      </c>
      <c r="K30" s="3">
        <v>0.248484848484848</v>
      </c>
      <c r="L30" s="3">
        <v>0.10160427807486599</v>
      </c>
    </row>
    <row r="31" spans="1:12" x14ac:dyDescent="0.25">
      <c r="A31" s="8" t="s">
        <v>58</v>
      </c>
      <c r="B31" s="2">
        <v>0.14285714285714299</v>
      </c>
      <c r="C31" s="2">
        <v>0</v>
      </c>
      <c r="D31" s="2">
        <v>-0.125</v>
      </c>
      <c r="E31" s="2">
        <v>-3.5714285714285698E-2</v>
      </c>
      <c r="F31" s="2">
        <v>0</v>
      </c>
      <c r="G31" s="2">
        <v>-0.18518518518518501</v>
      </c>
      <c r="H31" s="2">
        <v>0</v>
      </c>
      <c r="I31" s="2">
        <v>0.27272727272727298</v>
      </c>
      <c r="J31" s="2">
        <v>-3.5714285714285698E-2</v>
      </c>
      <c r="K31" s="3">
        <v>0</v>
      </c>
      <c r="L31" s="3">
        <v>-3.5714285714285698E-2</v>
      </c>
    </row>
    <row r="32" spans="1:12" x14ac:dyDescent="0.25">
      <c r="A32" s="8" t="s">
        <v>59</v>
      </c>
      <c r="B32" s="2">
        <v>-6.1946902654867297E-2</v>
      </c>
      <c r="C32" s="2">
        <v>0.10377358490565999</v>
      </c>
      <c r="D32" s="2">
        <v>-0.145299145299145</v>
      </c>
      <c r="E32" s="2">
        <v>-0.15</v>
      </c>
      <c r="F32" s="2">
        <v>-3.5294117647058802E-2</v>
      </c>
      <c r="G32" s="2">
        <v>-0.15853658536585399</v>
      </c>
      <c r="H32" s="2">
        <v>4.3478260869565202E-2</v>
      </c>
      <c r="I32" s="2">
        <v>5.5555555555555601E-2</v>
      </c>
      <c r="J32" s="2">
        <v>-7.8947368421052599E-2</v>
      </c>
      <c r="K32" s="3">
        <v>-0.146341463414634</v>
      </c>
      <c r="L32" s="3">
        <v>-0.38053097345132703</v>
      </c>
    </row>
    <row r="33" spans="1:12" x14ac:dyDescent="0.25">
      <c r="A33" s="8" t="s">
        <v>60</v>
      </c>
      <c r="B33" s="2">
        <v>1.7857142857142901E-2</v>
      </c>
      <c r="C33" s="2">
        <v>-2.9239766081871298E-2</v>
      </c>
      <c r="D33" s="2">
        <v>3.0120481927710802E-3</v>
      </c>
      <c r="E33" s="2">
        <v>2.1021021021020998E-2</v>
      </c>
      <c r="F33" s="2">
        <v>-5.8823529411764696E-3</v>
      </c>
      <c r="G33" s="2">
        <v>-3.25443786982249E-2</v>
      </c>
      <c r="H33" s="2">
        <v>1.2232415902140701E-2</v>
      </c>
      <c r="I33" s="2">
        <v>2.1148036253776401E-2</v>
      </c>
      <c r="J33" s="2">
        <v>0.112426035502959</v>
      </c>
      <c r="K33" s="3">
        <v>0.112426035502959</v>
      </c>
      <c r="L33" s="3">
        <v>0.119047619047619</v>
      </c>
    </row>
    <row r="34" spans="1:12" x14ac:dyDescent="0.25">
      <c r="A34" s="8" t="s">
        <v>61</v>
      </c>
      <c r="B34" s="2">
        <v>0</v>
      </c>
      <c r="C34" s="2">
        <v>0.02</v>
      </c>
      <c r="D34" s="2">
        <v>3.9215686274509803E-2</v>
      </c>
      <c r="E34" s="2">
        <v>-3.77358490566038E-2</v>
      </c>
      <c r="F34" s="2">
        <v>-0.13725490196078399</v>
      </c>
      <c r="G34" s="2">
        <v>0.11363636363636399</v>
      </c>
      <c r="H34" s="2">
        <v>0</v>
      </c>
      <c r="I34" s="2">
        <v>0.20408163265306101</v>
      </c>
      <c r="J34" s="2">
        <v>0.20338983050847501</v>
      </c>
      <c r="K34" s="3">
        <v>0.61363636363636398</v>
      </c>
      <c r="L34" s="3">
        <v>0.42</v>
      </c>
    </row>
    <row r="35" spans="1:12" x14ac:dyDescent="0.25">
      <c r="A35" s="11" t="s">
        <v>13</v>
      </c>
      <c r="B35" s="3">
        <v>0</v>
      </c>
      <c r="C35" s="3">
        <v>-6.5703022339027601E-3</v>
      </c>
      <c r="D35" s="3">
        <v>-3.9682539682539701E-2</v>
      </c>
      <c r="E35" s="3">
        <v>-3.1680440771349898E-2</v>
      </c>
      <c r="F35" s="3">
        <v>-5.6899004267425297E-3</v>
      </c>
      <c r="G35" s="3">
        <v>-4.0057224606580802E-2</v>
      </c>
      <c r="H35" s="3">
        <v>5.9612518628912099E-2</v>
      </c>
      <c r="I35" s="3">
        <v>6.1884669479606198E-2</v>
      </c>
      <c r="J35" s="3">
        <v>6.8874172185430502E-2</v>
      </c>
      <c r="K35" s="3">
        <v>0.15450643776824</v>
      </c>
      <c r="L35" s="3">
        <v>6.0446780551905402E-2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63</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209</v>
      </c>
    </row>
    <row r="2" spans="1:11" ht="15" x14ac:dyDescent="0.25">
      <c r="A2" s="12" t="s">
        <v>204</v>
      </c>
    </row>
    <row r="3" spans="1:11" ht="15" x14ac:dyDescent="0.25">
      <c r="A3" s="12" t="s">
        <v>42</v>
      </c>
    </row>
    <row r="4" spans="1:11" ht="15" x14ac:dyDescent="0.25">
      <c r="A4" s="12" t="s">
        <v>55</v>
      </c>
    </row>
    <row r="5" spans="1:11" x14ac:dyDescent="0.25">
      <c r="A5" s="17" t="str">
        <f>HYPERLINK("#'Table of contents'!A89",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64</v>
      </c>
      <c r="B8" s="1">
        <v>186</v>
      </c>
      <c r="C8" s="1">
        <v>188</v>
      </c>
      <c r="D8" s="1">
        <v>192</v>
      </c>
      <c r="E8" s="1">
        <v>181</v>
      </c>
      <c r="F8" s="1">
        <v>186</v>
      </c>
      <c r="G8" s="1">
        <v>191</v>
      </c>
      <c r="H8" s="1">
        <v>180</v>
      </c>
      <c r="I8" s="1">
        <v>207</v>
      </c>
      <c r="J8" s="1">
        <v>227</v>
      </c>
      <c r="K8" s="1">
        <v>226</v>
      </c>
    </row>
    <row r="9" spans="1:11" x14ac:dyDescent="0.25">
      <c r="A9" s="16" t="s">
        <v>65</v>
      </c>
      <c r="B9" s="1">
        <v>16</v>
      </c>
      <c r="C9" s="1">
        <v>20</v>
      </c>
      <c r="D9" s="1">
        <v>17</v>
      </c>
      <c r="E9" s="1">
        <v>16</v>
      </c>
      <c r="F9" s="1">
        <v>11</v>
      </c>
      <c r="G9" s="1">
        <v>12</v>
      </c>
      <c r="H9" s="1">
        <v>14</v>
      </c>
      <c r="I9" s="1">
        <v>17</v>
      </c>
      <c r="J9" s="1">
        <v>17</v>
      </c>
      <c r="K9" s="1">
        <v>17</v>
      </c>
    </row>
    <row r="10" spans="1:11" x14ac:dyDescent="0.25">
      <c r="A10" s="16" t="s">
        <v>66</v>
      </c>
      <c r="B10" s="1">
        <v>60</v>
      </c>
      <c r="C10" s="1">
        <v>55</v>
      </c>
      <c r="D10" s="1">
        <v>47</v>
      </c>
      <c r="E10" s="1">
        <v>43</v>
      </c>
      <c r="F10" s="1">
        <v>30</v>
      </c>
      <c r="G10" s="1">
        <v>32</v>
      </c>
      <c r="H10" s="1">
        <v>32</v>
      </c>
      <c r="I10" s="1">
        <v>35</v>
      </c>
      <c r="J10" s="1">
        <v>38</v>
      </c>
      <c r="K10" s="1">
        <v>47</v>
      </c>
    </row>
    <row r="11" spans="1:11" x14ac:dyDescent="0.25">
      <c r="A11" s="16" t="s">
        <v>67</v>
      </c>
      <c r="B11" s="1">
        <v>345</v>
      </c>
      <c r="C11" s="1">
        <v>349</v>
      </c>
      <c r="D11" s="1">
        <v>372</v>
      </c>
      <c r="E11" s="1">
        <v>369</v>
      </c>
      <c r="F11" s="1">
        <v>372</v>
      </c>
      <c r="G11" s="1">
        <v>364</v>
      </c>
      <c r="H11" s="1">
        <v>352</v>
      </c>
      <c r="I11" s="1">
        <v>351</v>
      </c>
      <c r="J11" s="1">
        <v>358</v>
      </c>
      <c r="K11" s="1">
        <v>379</v>
      </c>
    </row>
    <row r="12" spans="1:11" x14ac:dyDescent="0.25">
      <c r="A12" s="16" t="s">
        <v>68</v>
      </c>
      <c r="B12" s="1">
        <v>40</v>
      </c>
      <c r="C12" s="1">
        <v>40</v>
      </c>
      <c r="D12" s="1">
        <v>33</v>
      </c>
      <c r="E12" s="1">
        <v>25</v>
      </c>
      <c r="F12" s="1">
        <v>24</v>
      </c>
      <c r="G12" s="1">
        <v>23</v>
      </c>
      <c r="H12" s="1">
        <v>19</v>
      </c>
      <c r="I12" s="1">
        <v>21</v>
      </c>
      <c r="J12" s="1">
        <v>23</v>
      </c>
      <c r="K12" s="1">
        <v>27</v>
      </c>
    </row>
    <row r="13" spans="1:11" x14ac:dyDescent="0.25">
      <c r="A13" s="16" t="s">
        <v>69</v>
      </c>
      <c r="B13" s="1">
        <v>114</v>
      </c>
      <c r="C13" s="1">
        <v>109</v>
      </c>
      <c r="D13" s="1">
        <v>95</v>
      </c>
      <c r="E13" s="1">
        <v>92</v>
      </c>
      <c r="F13" s="1">
        <v>80</v>
      </c>
      <c r="G13" s="1">
        <v>77</v>
      </c>
      <c r="H13" s="1">
        <v>74</v>
      </c>
      <c r="I13" s="1">
        <v>80</v>
      </c>
      <c r="J13" s="1">
        <v>92</v>
      </c>
      <c r="K13" s="1">
        <v>111</v>
      </c>
    </row>
    <row r="14" spans="1:11" x14ac:dyDescent="0.25">
      <c r="A14" s="10" t="s">
        <v>13</v>
      </c>
      <c r="B14" s="5">
        <v>761</v>
      </c>
      <c r="C14" s="5">
        <v>761</v>
      </c>
      <c r="D14" s="5">
        <v>756</v>
      </c>
      <c r="E14" s="5">
        <v>726</v>
      </c>
      <c r="F14" s="5">
        <v>703</v>
      </c>
      <c r="G14" s="5">
        <v>699</v>
      </c>
      <c r="H14" s="5">
        <v>671</v>
      </c>
      <c r="I14" s="5">
        <v>711</v>
      </c>
      <c r="J14" s="5">
        <v>755</v>
      </c>
      <c r="K14" s="5">
        <v>807</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64</v>
      </c>
      <c r="B19" s="2">
        <v>0.70992366412213703</v>
      </c>
      <c r="C19" s="2">
        <v>0.71482889733840305</v>
      </c>
      <c r="D19" s="2">
        <v>0.75</v>
      </c>
      <c r="E19" s="2">
        <v>0.75416666666666698</v>
      </c>
      <c r="F19" s="2">
        <v>0.81938325991189398</v>
      </c>
      <c r="G19" s="2">
        <v>0.81276595744680802</v>
      </c>
      <c r="H19" s="2">
        <v>0.79646017699115002</v>
      </c>
      <c r="I19" s="2">
        <v>0.79922779922779896</v>
      </c>
      <c r="J19" s="2">
        <v>0.80496453900709197</v>
      </c>
      <c r="K19" s="2">
        <v>0.77931034482758599</v>
      </c>
    </row>
    <row r="20" spans="1:12" x14ac:dyDescent="0.25">
      <c r="A20" s="8" t="s">
        <v>65</v>
      </c>
      <c r="B20" s="2">
        <v>6.1068702290076299E-2</v>
      </c>
      <c r="C20" s="2">
        <v>7.6045627376425895E-2</v>
      </c>
      <c r="D20" s="2">
        <v>6.640625E-2</v>
      </c>
      <c r="E20" s="2">
        <v>6.6666666666666693E-2</v>
      </c>
      <c r="F20" s="2">
        <v>4.8458149779735699E-2</v>
      </c>
      <c r="G20" s="2">
        <v>5.1063829787233998E-2</v>
      </c>
      <c r="H20" s="2">
        <v>6.1946902654867297E-2</v>
      </c>
      <c r="I20" s="2">
        <v>6.5637065637065603E-2</v>
      </c>
      <c r="J20" s="2">
        <v>6.0283687943262401E-2</v>
      </c>
      <c r="K20" s="2">
        <v>5.8620689655172399E-2</v>
      </c>
    </row>
    <row r="21" spans="1:12" x14ac:dyDescent="0.25">
      <c r="A21" s="8" t="s">
        <v>66</v>
      </c>
      <c r="B21" s="2">
        <v>0.229007633587786</v>
      </c>
      <c r="C21" s="2">
        <v>0.209125475285171</v>
      </c>
      <c r="D21" s="2">
        <v>0.18359375</v>
      </c>
      <c r="E21" s="2">
        <v>0.179166666666667</v>
      </c>
      <c r="F21" s="2">
        <v>0.13215859030836999</v>
      </c>
      <c r="G21" s="2">
        <v>0.136170212765957</v>
      </c>
      <c r="H21" s="2">
        <v>0.14159292035398199</v>
      </c>
      <c r="I21" s="2">
        <v>0.135135135135135</v>
      </c>
      <c r="J21" s="2">
        <v>0.134751773049645</v>
      </c>
      <c r="K21" s="2">
        <v>0.16206896551724101</v>
      </c>
    </row>
    <row r="22" spans="1:12" x14ac:dyDescent="0.25">
      <c r="A22" s="8" t="s">
        <v>67</v>
      </c>
      <c r="B22" s="2">
        <v>0.69138276553106204</v>
      </c>
      <c r="C22" s="2">
        <v>0.70080321285140601</v>
      </c>
      <c r="D22" s="2">
        <v>0.74399999999999999</v>
      </c>
      <c r="E22" s="2">
        <v>0.75925925925925897</v>
      </c>
      <c r="F22" s="2">
        <v>0.78151260504201703</v>
      </c>
      <c r="G22" s="2">
        <v>0.78448275862068995</v>
      </c>
      <c r="H22" s="2">
        <v>0.79101123595505596</v>
      </c>
      <c r="I22" s="2">
        <v>0.77654867256637194</v>
      </c>
      <c r="J22" s="2">
        <v>0.75687103594080296</v>
      </c>
      <c r="K22" s="2">
        <v>0.73307543520309504</v>
      </c>
    </row>
    <row r="23" spans="1:12" x14ac:dyDescent="0.25">
      <c r="A23" s="8" t="s">
        <v>68</v>
      </c>
      <c r="B23" s="2">
        <v>8.0160320641282604E-2</v>
      </c>
      <c r="C23" s="2">
        <v>8.0321285140562207E-2</v>
      </c>
      <c r="D23" s="2">
        <v>6.6000000000000003E-2</v>
      </c>
      <c r="E23" s="2">
        <v>5.1440329218106998E-2</v>
      </c>
      <c r="F23" s="2">
        <v>5.0420168067226899E-2</v>
      </c>
      <c r="G23" s="2">
        <v>4.9568965517241402E-2</v>
      </c>
      <c r="H23" s="2">
        <v>4.2696629213483099E-2</v>
      </c>
      <c r="I23" s="2">
        <v>4.6460176991150397E-2</v>
      </c>
      <c r="J23" s="2">
        <v>4.8625792811839298E-2</v>
      </c>
      <c r="K23" s="2">
        <v>5.2224371373307502E-2</v>
      </c>
    </row>
    <row r="24" spans="1:12" x14ac:dyDescent="0.25">
      <c r="A24" s="8" t="s">
        <v>69</v>
      </c>
      <c r="B24" s="2">
        <v>0.22845691382765501</v>
      </c>
      <c r="C24" s="2">
        <v>0.21887550200803199</v>
      </c>
      <c r="D24" s="2">
        <v>0.19</v>
      </c>
      <c r="E24" s="2">
        <v>0.18930041152263399</v>
      </c>
      <c r="F24" s="2">
        <v>0.16806722689075601</v>
      </c>
      <c r="G24" s="2">
        <v>0.16594827586206901</v>
      </c>
      <c r="H24" s="2">
        <v>0.16629213483146099</v>
      </c>
      <c r="I24" s="2">
        <v>0.17699115044247801</v>
      </c>
      <c r="J24" s="2">
        <v>0.194503171247357</v>
      </c>
      <c r="K24" s="2">
        <v>0.214700193423598</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64</v>
      </c>
      <c r="B29" s="2">
        <v>1.0752688172042999E-2</v>
      </c>
      <c r="C29" s="2">
        <v>2.1276595744680899E-2</v>
      </c>
      <c r="D29" s="2">
        <v>-5.7291666666666699E-2</v>
      </c>
      <c r="E29" s="2">
        <v>2.7624309392265199E-2</v>
      </c>
      <c r="F29" s="2">
        <v>2.68817204301075E-2</v>
      </c>
      <c r="G29" s="2">
        <v>-5.7591623036649199E-2</v>
      </c>
      <c r="H29" s="2">
        <v>0.15</v>
      </c>
      <c r="I29" s="2">
        <v>9.6618357487922704E-2</v>
      </c>
      <c r="J29" s="2">
        <v>-4.4052863436123404E-3</v>
      </c>
      <c r="K29" s="3">
        <v>0.18324607329842901</v>
      </c>
      <c r="L29" s="3">
        <v>0.21505376344086</v>
      </c>
    </row>
    <row r="30" spans="1:12" x14ac:dyDescent="0.25">
      <c r="A30" s="8" t="s">
        <v>65</v>
      </c>
      <c r="B30" s="2">
        <v>0.25</v>
      </c>
      <c r="C30" s="2">
        <v>-0.15</v>
      </c>
      <c r="D30" s="2">
        <v>-5.8823529411764698E-2</v>
      </c>
      <c r="E30" s="2">
        <v>-0.3125</v>
      </c>
      <c r="F30" s="2">
        <v>9.0909090909090898E-2</v>
      </c>
      <c r="G30" s="2">
        <v>0.16666666666666699</v>
      </c>
      <c r="H30" s="2">
        <v>0.214285714285714</v>
      </c>
      <c r="I30" s="2">
        <v>0</v>
      </c>
      <c r="J30" s="2">
        <v>0</v>
      </c>
      <c r="K30" s="3">
        <v>0.41666666666666702</v>
      </c>
      <c r="L30" s="3">
        <v>6.25E-2</v>
      </c>
    </row>
    <row r="31" spans="1:12" x14ac:dyDescent="0.25">
      <c r="A31" s="8" t="s">
        <v>66</v>
      </c>
      <c r="B31" s="2">
        <v>-8.3333333333333301E-2</v>
      </c>
      <c r="C31" s="2">
        <v>-0.145454545454545</v>
      </c>
      <c r="D31" s="2">
        <v>-8.5106382978723402E-2</v>
      </c>
      <c r="E31" s="2">
        <v>-0.30232558139534899</v>
      </c>
      <c r="F31" s="2">
        <v>6.6666666666666693E-2</v>
      </c>
      <c r="G31" s="2">
        <v>0</v>
      </c>
      <c r="H31" s="2">
        <v>9.375E-2</v>
      </c>
      <c r="I31" s="2">
        <v>8.5714285714285701E-2</v>
      </c>
      <c r="J31" s="2">
        <v>0.23684210526315799</v>
      </c>
      <c r="K31" s="3">
        <v>0.46875</v>
      </c>
      <c r="L31" s="3">
        <v>-0.21666666666666701</v>
      </c>
    </row>
    <row r="32" spans="1:12" x14ac:dyDescent="0.25">
      <c r="A32" s="8" t="s">
        <v>67</v>
      </c>
      <c r="B32" s="2">
        <v>1.15942028985507E-2</v>
      </c>
      <c r="C32" s="2">
        <v>6.5902578796561598E-2</v>
      </c>
      <c r="D32" s="2">
        <v>-8.0645161290322596E-3</v>
      </c>
      <c r="E32" s="2">
        <v>8.1300813008130107E-3</v>
      </c>
      <c r="F32" s="2">
        <v>-2.1505376344085999E-2</v>
      </c>
      <c r="G32" s="2">
        <v>-3.2967032967033003E-2</v>
      </c>
      <c r="H32" s="2">
        <v>-2.8409090909090901E-3</v>
      </c>
      <c r="I32" s="2">
        <v>1.9943019943019901E-2</v>
      </c>
      <c r="J32" s="2">
        <v>5.8659217877095E-2</v>
      </c>
      <c r="K32" s="3">
        <v>4.1208791208791201E-2</v>
      </c>
      <c r="L32" s="3">
        <v>9.8550724637681206E-2</v>
      </c>
    </row>
    <row r="33" spans="1:12" x14ac:dyDescent="0.25">
      <c r="A33" s="8" t="s">
        <v>68</v>
      </c>
      <c r="B33" s="2">
        <v>0</v>
      </c>
      <c r="C33" s="2">
        <v>-0.17499999999999999</v>
      </c>
      <c r="D33" s="2">
        <v>-0.24242424242424199</v>
      </c>
      <c r="E33" s="2">
        <v>-0.04</v>
      </c>
      <c r="F33" s="2">
        <v>-4.1666666666666699E-2</v>
      </c>
      <c r="G33" s="2">
        <v>-0.173913043478261</v>
      </c>
      <c r="H33" s="2">
        <v>0.105263157894737</v>
      </c>
      <c r="I33" s="2">
        <v>9.5238095238095205E-2</v>
      </c>
      <c r="J33" s="2">
        <v>0.173913043478261</v>
      </c>
      <c r="K33" s="3">
        <v>0.173913043478261</v>
      </c>
      <c r="L33" s="3">
        <v>-0.32500000000000001</v>
      </c>
    </row>
    <row r="34" spans="1:12" x14ac:dyDescent="0.25">
      <c r="A34" s="8" t="s">
        <v>69</v>
      </c>
      <c r="B34" s="2">
        <v>-4.3859649122807001E-2</v>
      </c>
      <c r="C34" s="2">
        <v>-0.12844036697247699</v>
      </c>
      <c r="D34" s="2">
        <v>-3.1578947368421102E-2</v>
      </c>
      <c r="E34" s="2">
        <v>-0.13043478260869601</v>
      </c>
      <c r="F34" s="2">
        <v>-3.7499999999999999E-2</v>
      </c>
      <c r="G34" s="2">
        <v>-3.8961038961039002E-2</v>
      </c>
      <c r="H34" s="2">
        <v>8.1081081081081099E-2</v>
      </c>
      <c r="I34" s="2">
        <v>0.15</v>
      </c>
      <c r="J34" s="2">
        <v>0.20652173913043501</v>
      </c>
      <c r="K34" s="3">
        <v>0.44155844155844198</v>
      </c>
      <c r="L34" s="3">
        <v>-2.6315789473684199E-2</v>
      </c>
    </row>
    <row r="35" spans="1:12" x14ac:dyDescent="0.25">
      <c r="A35" s="11" t="s">
        <v>13</v>
      </c>
      <c r="B35" s="3">
        <v>0</v>
      </c>
      <c r="C35" s="3">
        <v>-6.5703022339027601E-3</v>
      </c>
      <c r="D35" s="3">
        <v>-3.9682539682539701E-2</v>
      </c>
      <c r="E35" s="3">
        <v>-3.1680440771349898E-2</v>
      </c>
      <c r="F35" s="3">
        <v>-5.6899004267425297E-3</v>
      </c>
      <c r="G35" s="3">
        <v>-4.0057224606580802E-2</v>
      </c>
      <c r="H35" s="3">
        <v>5.9612518628912099E-2</v>
      </c>
      <c r="I35" s="3">
        <v>6.1884669479606198E-2</v>
      </c>
      <c r="J35" s="3">
        <v>6.8874172185430502E-2</v>
      </c>
      <c r="K35" s="3">
        <v>0.15450643776824</v>
      </c>
      <c r="L35" s="3">
        <v>6.0446780551905402E-2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71</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81</v>
      </c>
    </row>
    <row r="2" spans="1:11" ht="15" x14ac:dyDescent="0.25">
      <c r="A2" s="12" t="s">
        <v>26</v>
      </c>
    </row>
    <row r="3" spans="1:11" ht="15" x14ac:dyDescent="0.25">
      <c r="A3" s="12" t="s">
        <v>55</v>
      </c>
    </row>
    <row r="4" spans="1:11" ht="15" x14ac:dyDescent="0.25">
      <c r="A4" s="12" t="s">
        <v>27</v>
      </c>
    </row>
    <row r="5" spans="1:11" x14ac:dyDescent="0.25">
      <c r="A5" s="17" t="str">
        <f>HYPERLINK("#'Table of contents'!A9",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72</v>
      </c>
      <c r="B8" s="1">
        <v>27456</v>
      </c>
      <c r="C8" s="1">
        <v>28090</v>
      </c>
      <c r="D8" s="1">
        <v>28349</v>
      </c>
      <c r="E8" s="1">
        <v>27943</v>
      </c>
      <c r="F8" s="1">
        <v>26921</v>
      </c>
      <c r="G8" s="1">
        <v>26057</v>
      </c>
      <c r="H8" s="1">
        <v>25723</v>
      </c>
      <c r="I8" s="1">
        <v>25534</v>
      </c>
      <c r="J8" s="1">
        <v>25040</v>
      </c>
      <c r="K8" s="1">
        <v>25109</v>
      </c>
    </row>
    <row r="9" spans="1:11" x14ac:dyDescent="0.25">
      <c r="A9" s="16" t="s">
        <v>73</v>
      </c>
      <c r="B9" s="1">
        <v>19171</v>
      </c>
      <c r="C9" s="1">
        <v>19098</v>
      </c>
      <c r="D9" s="1">
        <v>20280</v>
      </c>
      <c r="E9" s="1">
        <v>21389</v>
      </c>
      <c r="F9" s="1">
        <v>22828</v>
      </c>
      <c r="G9" s="1">
        <v>23462</v>
      </c>
      <c r="H9" s="1">
        <v>24654</v>
      </c>
      <c r="I9" s="1">
        <v>25308</v>
      </c>
      <c r="J9" s="1">
        <v>25888</v>
      </c>
      <c r="K9" s="1">
        <v>26902</v>
      </c>
    </row>
    <row r="10" spans="1:11" x14ac:dyDescent="0.25">
      <c r="A10" s="16" t="s">
        <v>74</v>
      </c>
      <c r="B10" s="1">
        <v>1168</v>
      </c>
      <c r="C10" s="1">
        <v>1192</v>
      </c>
      <c r="D10" s="1">
        <v>1260</v>
      </c>
      <c r="E10" s="1">
        <v>1299</v>
      </c>
      <c r="F10" s="1">
        <v>1330</v>
      </c>
      <c r="G10" s="1">
        <v>1406</v>
      </c>
      <c r="H10" s="1">
        <v>1520</v>
      </c>
      <c r="I10" s="1">
        <v>1627</v>
      </c>
      <c r="J10" s="1">
        <v>1734</v>
      </c>
      <c r="K10" s="1">
        <v>1833</v>
      </c>
    </row>
    <row r="11" spans="1:11" x14ac:dyDescent="0.25">
      <c r="A11" s="16" t="s">
        <v>75</v>
      </c>
      <c r="B11" s="1">
        <v>516</v>
      </c>
      <c r="C11" s="1">
        <v>581</v>
      </c>
      <c r="D11" s="1">
        <v>595</v>
      </c>
      <c r="E11" s="1">
        <v>630</v>
      </c>
      <c r="F11" s="1">
        <v>661</v>
      </c>
      <c r="G11" s="1">
        <v>716</v>
      </c>
      <c r="H11" s="1">
        <v>789</v>
      </c>
      <c r="I11" s="1">
        <v>865</v>
      </c>
      <c r="J11" s="1">
        <v>874</v>
      </c>
      <c r="K11" s="1">
        <v>903</v>
      </c>
    </row>
    <row r="12" spans="1:11" x14ac:dyDescent="0.25">
      <c r="A12" s="16" t="s">
        <v>76</v>
      </c>
      <c r="B12" s="1">
        <v>1372</v>
      </c>
      <c r="C12" s="1">
        <v>1301</v>
      </c>
      <c r="D12" s="1">
        <v>1278</v>
      </c>
      <c r="E12" s="1">
        <v>1300</v>
      </c>
      <c r="F12" s="1">
        <v>1339</v>
      </c>
      <c r="G12" s="1">
        <v>1412</v>
      </c>
      <c r="H12" s="1">
        <v>1540</v>
      </c>
      <c r="I12" s="1">
        <v>1617</v>
      </c>
      <c r="J12" s="1">
        <v>1756</v>
      </c>
      <c r="K12" s="1">
        <v>1891</v>
      </c>
    </row>
    <row r="13" spans="1:11" x14ac:dyDescent="0.25">
      <c r="A13" s="16" t="s">
        <v>77</v>
      </c>
      <c r="B13" s="1">
        <v>237</v>
      </c>
      <c r="C13" s="1">
        <v>226</v>
      </c>
      <c r="D13" s="1">
        <v>220</v>
      </c>
      <c r="E13" s="1">
        <v>215</v>
      </c>
      <c r="F13" s="1">
        <v>193</v>
      </c>
      <c r="G13" s="1">
        <v>202</v>
      </c>
      <c r="H13" s="1">
        <v>230</v>
      </c>
      <c r="I13" s="1">
        <v>253</v>
      </c>
      <c r="J13" s="1">
        <v>287</v>
      </c>
      <c r="K13" s="1">
        <v>288</v>
      </c>
    </row>
    <row r="14" spans="1:11" x14ac:dyDescent="0.25">
      <c r="A14" s="16" t="s">
        <v>78</v>
      </c>
      <c r="B14" s="1">
        <v>599</v>
      </c>
      <c r="C14" s="1">
        <v>603</v>
      </c>
      <c r="D14" s="1">
        <v>537</v>
      </c>
      <c r="E14" s="1">
        <v>537</v>
      </c>
      <c r="F14" s="1">
        <v>591</v>
      </c>
      <c r="G14" s="1">
        <v>683</v>
      </c>
      <c r="H14" s="1">
        <v>887</v>
      </c>
      <c r="I14" s="1">
        <v>1146</v>
      </c>
      <c r="J14" s="1">
        <v>1461</v>
      </c>
      <c r="K14" s="1">
        <v>1642</v>
      </c>
    </row>
    <row r="15" spans="1:11" x14ac:dyDescent="0.25">
      <c r="A15" s="16" t="s">
        <v>79</v>
      </c>
      <c r="B15" s="1">
        <v>6882</v>
      </c>
      <c r="C15" s="1">
        <v>5473</v>
      </c>
      <c r="D15" s="1">
        <v>4633</v>
      </c>
      <c r="E15" s="1">
        <v>4174</v>
      </c>
      <c r="F15" s="1">
        <v>4055</v>
      </c>
      <c r="G15" s="1">
        <v>4110</v>
      </c>
      <c r="H15" s="1">
        <v>4760</v>
      </c>
      <c r="I15" s="1">
        <v>5650</v>
      </c>
      <c r="J15" s="1">
        <v>6960</v>
      </c>
      <c r="K15" s="1">
        <v>8452</v>
      </c>
    </row>
    <row r="16" spans="1:11" x14ac:dyDescent="0.25">
      <c r="A16" s="16" t="s">
        <v>80</v>
      </c>
      <c r="B16" s="1">
        <v>2015</v>
      </c>
      <c r="C16" s="1">
        <v>1787</v>
      </c>
      <c r="D16" s="1">
        <v>1690</v>
      </c>
      <c r="E16" s="1">
        <v>1727</v>
      </c>
      <c r="F16" s="1">
        <v>1732</v>
      </c>
      <c r="G16" s="1">
        <v>1803</v>
      </c>
      <c r="H16" s="1">
        <v>2097</v>
      </c>
      <c r="I16" s="1">
        <v>2342</v>
      </c>
      <c r="J16" s="1">
        <v>2621</v>
      </c>
      <c r="K16" s="1">
        <v>2941</v>
      </c>
    </row>
    <row r="17" spans="1:11" x14ac:dyDescent="0.25">
      <c r="A17" s="10" t="s">
        <v>13</v>
      </c>
      <c r="B17" s="5">
        <v>59416</v>
      </c>
      <c r="C17" s="5">
        <v>58351</v>
      </c>
      <c r="D17" s="5">
        <v>58842</v>
      </c>
      <c r="E17" s="5">
        <v>59214</v>
      </c>
      <c r="F17" s="5">
        <v>59650</v>
      </c>
      <c r="G17" s="5">
        <v>59851</v>
      </c>
      <c r="H17" s="5">
        <v>62200</v>
      </c>
      <c r="I17" s="5">
        <v>64342</v>
      </c>
      <c r="J17" s="5">
        <v>66621</v>
      </c>
      <c r="K17" s="5">
        <v>69961</v>
      </c>
    </row>
    <row r="18" spans="1:11" x14ac:dyDescent="0.25">
      <c r="A18" s="15"/>
    </row>
    <row r="19" spans="1:11" x14ac:dyDescent="0.25">
      <c r="A19" s="15"/>
    </row>
    <row r="20" spans="1:11" x14ac:dyDescent="0.25">
      <c r="A20" s="15"/>
      <c r="B20" s="21" t="s">
        <v>29</v>
      </c>
      <c r="C20" s="22"/>
      <c r="D20" s="22"/>
      <c r="E20" s="22"/>
      <c r="F20" s="22"/>
      <c r="G20" s="22"/>
      <c r="H20" s="22"/>
      <c r="I20" s="22"/>
      <c r="J20" s="22"/>
      <c r="K20" s="22"/>
    </row>
    <row r="21" spans="1:11" x14ac:dyDescent="0.25">
      <c r="A21" s="9" t="s">
        <v>33</v>
      </c>
      <c r="B21" s="4" t="s">
        <v>0</v>
      </c>
      <c r="C21" s="4" t="s">
        <v>1</v>
      </c>
      <c r="D21" s="4" t="s">
        <v>2</v>
      </c>
      <c r="E21" s="4" t="s">
        <v>3</v>
      </c>
      <c r="F21" s="4" t="s">
        <v>4</v>
      </c>
      <c r="G21" s="4" t="s">
        <v>5</v>
      </c>
      <c r="H21" s="4" t="s">
        <v>6</v>
      </c>
      <c r="I21" s="4" t="s">
        <v>7</v>
      </c>
      <c r="J21" s="4" t="s">
        <v>8</v>
      </c>
      <c r="K21" s="4" t="s">
        <v>9</v>
      </c>
    </row>
    <row r="22" spans="1:11" x14ac:dyDescent="0.25">
      <c r="A22" s="8" t="s">
        <v>72</v>
      </c>
      <c r="B22" s="2">
        <v>0.57445339470655898</v>
      </c>
      <c r="C22" s="2">
        <v>0.58061182306738301</v>
      </c>
      <c r="D22" s="2">
        <v>0.56824149612138997</v>
      </c>
      <c r="E22" s="2">
        <v>0.551895084039422</v>
      </c>
      <c r="F22" s="2">
        <v>0.52704633998316297</v>
      </c>
      <c r="G22" s="2">
        <v>0.51167403043691695</v>
      </c>
      <c r="H22" s="2">
        <v>0.49565485480856297</v>
      </c>
      <c r="I22" s="2">
        <v>0.48664925956278898</v>
      </c>
      <c r="J22" s="2">
        <v>0.475485169571987</v>
      </c>
      <c r="K22" s="2">
        <v>0.46632865314612598</v>
      </c>
    </row>
    <row r="23" spans="1:11" x14ac:dyDescent="0.25">
      <c r="A23" s="8" t="s">
        <v>73</v>
      </c>
      <c r="B23" s="2">
        <v>0.40110890260487497</v>
      </c>
      <c r="C23" s="2">
        <v>0.394749896651509</v>
      </c>
      <c r="D23" s="2">
        <v>0.40650243540660302</v>
      </c>
      <c r="E23" s="2">
        <v>0.42244869743832802</v>
      </c>
      <c r="F23" s="2">
        <v>0.446915562168406</v>
      </c>
      <c r="G23" s="2">
        <v>0.46071674030436899</v>
      </c>
      <c r="H23" s="2">
        <v>0.47505636163940101</v>
      </c>
      <c r="I23" s="2">
        <v>0.48234195429682297</v>
      </c>
      <c r="J23" s="2">
        <v>0.49158786221563899</v>
      </c>
      <c r="K23" s="2">
        <v>0.49962855657083399</v>
      </c>
    </row>
    <row r="24" spans="1:11" x14ac:dyDescent="0.25">
      <c r="A24" s="8" t="s">
        <v>74</v>
      </c>
      <c r="B24" s="2">
        <v>2.44377026885657E-2</v>
      </c>
      <c r="C24" s="2">
        <v>2.4638280281107899E-2</v>
      </c>
      <c r="D24" s="2">
        <v>2.5256068472007901E-2</v>
      </c>
      <c r="E24" s="2">
        <v>2.56562185222492E-2</v>
      </c>
      <c r="F24" s="2">
        <v>2.6038097848430902E-2</v>
      </c>
      <c r="G24" s="2">
        <v>2.7609229258713799E-2</v>
      </c>
      <c r="H24" s="2">
        <v>2.9288783552035801E-2</v>
      </c>
      <c r="I24" s="2">
        <v>3.1008786140387701E-2</v>
      </c>
      <c r="J24" s="2">
        <v>3.2926968212373203E-2</v>
      </c>
      <c r="K24" s="2">
        <v>3.40427902830399E-2</v>
      </c>
    </row>
    <row r="25" spans="1:11" x14ac:dyDescent="0.25">
      <c r="A25" s="8" t="s">
        <v>75</v>
      </c>
      <c r="B25" s="2">
        <v>0.24282352941176499</v>
      </c>
      <c r="C25" s="2">
        <v>0.27561669829222002</v>
      </c>
      <c r="D25" s="2">
        <v>0.28428093645484898</v>
      </c>
      <c r="E25" s="2">
        <v>0.29370629370629397</v>
      </c>
      <c r="F25" s="2">
        <v>0.30141358869128998</v>
      </c>
      <c r="G25" s="2">
        <v>0.30729613733905597</v>
      </c>
      <c r="H25" s="2">
        <v>0.30832356389214499</v>
      </c>
      <c r="I25" s="2">
        <v>0.31627056672760501</v>
      </c>
      <c r="J25" s="2">
        <v>0.29962290023997301</v>
      </c>
      <c r="K25" s="2">
        <v>0.29299156391953302</v>
      </c>
    </row>
    <row r="26" spans="1:11" x14ac:dyDescent="0.25">
      <c r="A26" s="8" t="s">
        <v>76</v>
      </c>
      <c r="B26" s="2">
        <v>0.64564705882352902</v>
      </c>
      <c r="C26" s="2">
        <v>0.61717267552182198</v>
      </c>
      <c r="D26" s="2">
        <v>0.61060678451982797</v>
      </c>
      <c r="E26" s="2">
        <v>0.60606060606060597</v>
      </c>
      <c r="F26" s="2">
        <v>0.61057911536707699</v>
      </c>
      <c r="G26" s="2">
        <v>0.60600858369098698</v>
      </c>
      <c r="H26" s="2">
        <v>0.60179757717858495</v>
      </c>
      <c r="I26" s="2">
        <v>0.59122486288848297</v>
      </c>
      <c r="J26" s="2">
        <v>0.60198834418923597</v>
      </c>
      <c r="K26" s="2">
        <v>0.61356262167423703</v>
      </c>
    </row>
    <row r="27" spans="1:11" x14ac:dyDescent="0.25">
      <c r="A27" s="8" t="s">
        <v>77</v>
      </c>
      <c r="B27" s="2">
        <v>0.111529411764706</v>
      </c>
      <c r="C27" s="2">
        <v>0.107210626185958</v>
      </c>
      <c r="D27" s="2">
        <v>0.105112279025322</v>
      </c>
      <c r="E27" s="2">
        <v>0.1002331002331</v>
      </c>
      <c r="F27" s="2">
        <v>8.8007295941632493E-2</v>
      </c>
      <c r="G27" s="2">
        <v>8.6695278969957101E-2</v>
      </c>
      <c r="H27" s="2">
        <v>8.9878858929269306E-2</v>
      </c>
      <c r="I27" s="2">
        <v>9.2504570383912202E-2</v>
      </c>
      <c r="J27" s="2">
        <v>9.8388755570791894E-2</v>
      </c>
      <c r="K27" s="2">
        <v>9.3445814406229705E-2</v>
      </c>
    </row>
    <row r="28" spans="1:11" x14ac:dyDescent="0.25">
      <c r="A28" s="8" t="s">
        <v>78</v>
      </c>
      <c r="B28" s="2">
        <v>6.3079191238416196E-2</v>
      </c>
      <c r="C28" s="2">
        <v>7.6688286913391801E-2</v>
      </c>
      <c r="D28" s="2">
        <v>7.8279883381924195E-2</v>
      </c>
      <c r="E28" s="2">
        <v>8.3410997204100695E-2</v>
      </c>
      <c r="F28" s="2">
        <v>9.2662276575729105E-2</v>
      </c>
      <c r="G28" s="2">
        <v>0.103547604608854</v>
      </c>
      <c r="H28" s="2">
        <v>0.114540289256198</v>
      </c>
      <c r="I28" s="2">
        <v>0.12541037426132601</v>
      </c>
      <c r="J28" s="2">
        <v>0.13231298677775799</v>
      </c>
      <c r="K28" s="2">
        <v>0.125968546221711</v>
      </c>
    </row>
    <row r="29" spans="1:11" x14ac:dyDescent="0.25">
      <c r="A29" s="8" t="s">
        <v>79</v>
      </c>
      <c r="B29" s="2">
        <v>0.72472620050547598</v>
      </c>
      <c r="C29" s="2">
        <v>0.696044766628513</v>
      </c>
      <c r="D29" s="2">
        <v>0.67536443148687997</v>
      </c>
      <c r="E29" s="2">
        <v>0.64833799316557905</v>
      </c>
      <c r="F29" s="2">
        <v>0.63577924114142403</v>
      </c>
      <c r="G29" s="2">
        <v>0.62310491206791996</v>
      </c>
      <c r="H29" s="2">
        <v>0.61466942148760295</v>
      </c>
      <c r="I29" s="2">
        <v>0.61829722039833701</v>
      </c>
      <c r="J29" s="2">
        <v>0.63032059409527297</v>
      </c>
      <c r="K29" s="2">
        <v>0.64840813195243596</v>
      </c>
    </row>
    <row r="30" spans="1:11" x14ac:dyDescent="0.25">
      <c r="A30" s="8" t="s">
        <v>80</v>
      </c>
      <c r="B30" s="2">
        <v>0.212194608256108</v>
      </c>
      <c r="C30" s="2">
        <v>0.227266946458095</v>
      </c>
      <c r="D30" s="2">
        <v>0.24635568513119499</v>
      </c>
      <c r="E30" s="2">
        <v>0.26825100963032</v>
      </c>
      <c r="F30" s="2">
        <v>0.27155848228284701</v>
      </c>
      <c r="G30" s="2">
        <v>0.273347483323226</v>
      </c>
      <c r="H30" s="2">
        <v>0.27079028925619802</v>
      </c>
      <c r="I30" s="2">
        <v>0.25629240534033698</v>
      </c>
      <c r="J30" s="2">
        <v>0.23736641912697001</v>
      </c>
      <c r="K30" s="2">
        <v>0.22562332182585301</v>
      </c>
    </row>
    <row r="31" spans="1:11" x14ac:dyDescent="0.25">
      <c r="A31" s="15"/>
    </row>
    <row r="32" spans="1:11" x14ac:dyDescent="0.25">
      <c r="A32" s="15"/>
    </row>
    <row r="33" spans="1:12" x14ac:dyDescent="0.25">
      <c r="A33" s="15"/>
      <c r="B33" s="21" t="s">
        <v>30</v>
      </c>
      <c r="C33" s="21"/>
      <c r="D33" s="21"/>
      <c r="E33" s="21"/>
      <c r="F33" s="21"/>
      <c r="G33" s="21"/>
      <c r="H33" s="21"/>
      <c r="I33" s="21"/>
      <c r="J33" s="21"/>
      <c r="K33" s="6" t="s">
        <v>31</v>
      </c>
      <c r="L33" s="6" t="s">
        <v>32</v>
      </c>
    </row>
    <row r="34" spans="1:12" x14ac:dyDescent="0.25">
      <c r="A34" s="9" t="s">
        <v>33</v>
      </c>
      <c r="B34" s="4" t="s">
        <v>14</v>
      </c>
      <c r="C34" s="4" t="s">
        <v>15</v>
      </c>
      <c r="D34" s="4" t="s">
        <v>16</v>
      </c>
      <c r="E34" s="4" t="s">
        <v>17</v>
      </c>
      <c r="F34" s="4" t="s">
        <v>18</v>
      </c>
      <c r="G34" s="4" t="s">
        <v>19</v>
      </c>
      <c r="H34" s="4" t="s">
        <v>20</v>
      </c>
      <c r="I34" s="4" t="s">
        <v>21</v>
      </c>
      <c r="J34" s="4" t="s">
        <v>22</v>
      </c>
      <c r="K34" s="4" t="s">
        <v>23</v>
      </c>
      <c r="L34" s="4" t="s">
        <v>24</v>
      </c>
    </row>
    <row r="35" spans="1:12" x14ac:dyDescent="0.25">
      <c r="A35" s="8" t="s">
        <v>72</v>
      </c>
      <c r="B35" s="2">
        <v>2.3091491841491799E-2</v>
      </c>
      <c r="C35" s="2">
        <v>9.2203631185475299E-3</v>
      </c>
      <c r="D35" s="2">
        <v>-1.4321492821616299E-2</v>
      </c>
      <c r="E35" s="2">
        <v>-3.6574455140822401E-2</v>
      </c>
      <c r="F35" s="2">
        <v>-3.2093904386909802E-2</v>
      </c>
      <c r="G35" s="2">
        <v>-1.2818052730552301E-2</v>
      </c>
      <c r="H35" s="2">
        <v>-7.3475100104964403E-3</v>
      </c>
      <c r="I35" s="2">
        <v>-1.9346753348476499E-2</v>
      </c>
      <c r="J35" s="2">
        <v>2.7555910543131E-3</v>
      </c>
      <c r="K35" s="3">
        <v>-3.6381778408872897E-2</v>
      </c>
      <c r="L35" s="3">
        <v>-8.5482226107226097E-2</v>
      </c>
    </row>
    <row r="36" spans="1:12" x14ac:dyDescent="0.25">
      <c r="A36" s="8" t="s">
        <v>73</v>
      </c>
      <c r="B36" s="2">
        <v>-3.80783475040426E-3</v>
      </c>
      <c r="C36" s="2">
        <v>6.18912975180647E-2</v>
      </c>
      <c r="D36" s="2">
        <v>5.4684418145956599E-2</v>
      </c>
      <c r="E36" s="2">
        <v>6.7277572584038506E-2</v>
      </c>
      <c r="F36" s="2">
        <v>2.7772910460837599E-2</v>
      </c>
      <c r="G36" s="2">
        <v>5.0805557923450699E-2</v>
      </c>
      <c r="H36" s="2">
        <v>2.6527135556096398E-2</v>
      </c>
      <c r="I36" s="2">
        <v>2.2917654496601901E-2</v>
      </c>
      <c r="J36" s="2">
        <v>3.9168726823238603E-2</v>
      </c>
      <c r="K36" s="3">
        <v>0.146620066490495</v>
      </c>
      <c r="L36" s="3">
        <v>0.40326534870377101</v>
      </c>
    </row>
    <row r="37" spans="1:12" x14ac:dyDescent="0.25">
      <c r="A37" s="8" t="s">
        <v>74</v>
      </c>
      <c r="B37" s="2">
        <v>2.0547945205479499E-2</v>
      </c>
      <c r="C37" s="2">
        <v>5.7046979865771799E-2</v>
      </c>
      <c r="D37" s="2">
        <v>3.0952380952380999E-2</v>
      </c>
      <c r="E37" s="2">
        <v>2.38645111624326E-2</v>
      </c>
      <c r="F37" s="2">
        <v>5.7142857142857099E-2</v>
      </c>
      <c r="G37" s="2">
        <v>8.1081081081081099E-2</v>
      </c>
      <c r="H37" s="2">
        <v>7.0394736842105302E-2</v>
      </c>
      <c r="I37" s="2">
        <v>6.5765212046711694E-2</v>
      </c>
      <c r="J37" s="2">
        <v>5.7093425605536298E-2</v>
      </c>
      <c r="K37" s="3">
        <v>0.30369843527738299</v>
      </c>
      <c r="L37" s="3">
        <v>0.56934931506849296</v>
      </c>
    </row>
    <row r="38" spans="1:12" x14ac:dyDescent="0.25">
      <c r="A38" s="8" t="s">
        <v>75</v>
      </c>
      <c r="B38" s="2">
        <v>0.12596899224806199</v>
      </c>
      <c r="C38" s="2">
        <v>2.40963855421687E-2</v>
      </c>
      <c r="D38" s="2">
        <v>5.8823529411764698E-2</v>
      </c>
      <c r="E38" s="2">
        <v>4.9206349206349198E-2</v>
      </c>
      <c r="F38" s="2">
        <v>8.3207261724659601E-2</v>
      </c>
      <c r="G38" s="2">
        <v>0.10195530726257</v>
      </c>
      <c r="H38" s="2">
        <v>9.6324461343472806E-2</v>
      </c>
      <c r="I38" s="2">
        <v>1.0404624277456601E-2</v>
      </c>
      <c r="J38" s="2">
        <v>3.3180778032036597E-2</v>
      </c>
      <c r="K38" s="3">
        <v>0.261173184357542</v>
      </c>
      <c r="L38" s="3">
        <v>0.75</v>
      </c>
    </row>
    <row r="39" spans="1:12" x14ac:dyDescent="0.25">
      <c r="A39" s="8" t="s">
        <v>76</v>
      </c>
      <c r="B39" s="2">
        <v>-5.1749271137026202E-2</v>
      </c>
      <c r="C39" s="2">
        <v>-1.7678708685626401E-2</v>
      </c>
      <c r="D39" s="2">
        <v>1.7214397496087601E-2</v>
      </c>
      <c r="E39" s="2">
        <v>0.03</v>
      </c>
      <c r="F39" s="2">
        <v>5.4518297236743798E-2</v>
      </c>
      <c r="G39" s="2">
        <v>9.0651558073654395E-2</v>
      </c>
      <c r="H39" s="2">
        <v>0.05</v>
      </c>
      <c r="I39" s="2">
        <v>8.5961657390228804E-2</v>
      </c>
      <c r="J39" s="2">
        <v>7.6879271070614999E-2</v>
      </c>
      <c r="K39" s="3">
        <v>0.33923512747875401</v>
      </c>
      <c r="L39" s="3">
        <v>0.37827988338192398</v>
      </c>
    </row>
    <row r="40" spans="1:12" x14ac:dyDescent="0.25">
      <c r="A40" s="8" t="s">
        <v>77</v>
      </c>
      <c r="B40" s="2">
        <v>-4.6413502109704602E-2</v>
      </c>
      <c r="C40" s="2">
        <v>-2.6548672566371698E-2</v>
      </c>
      <c r="D40" s="2">
        <v>-2.27272727272727E-2</v>
      </c>
      <c r="E40" s="2">
        <v>-0.102325581395349</v>
      </c>
      <c r="F40" s="2">
        <v>4.6632124352331598E-2</v>
      </c>
      <c r="G40" s="2">
        <v>0.13861386138613899</v>
      </c>
      <c r="H40" s="2">
        <v>0.1</v>
      </c>
      <c r="I40" s="2">
        <v>0.13438735177865599</v>
      </c>
      <c r="J40" s="2">
        <v>3.4843205574912901E-3</v>
      </c>
      <c r="K40" s="3">
        <v>0.42574257425742601</v>
      </c>
      <c r="L40" s="3">
        <v>0.215189873417722</v>
      </c>
    </row>
    <row r="41" spans="1:12" x14ac:dyDescent="0.25">
      <c r="A41" s="8" t="s">
        <v>78</v>
      </c>
      <c r="B41" s="2">
        <v>6.6777963272120202E-3</v>
      </c>
      <c r="C41" s="2">
        <v>-0.109452736318408</v>
      </c>
      <c r="D41" s="2">
        <v>0</v>
      </c>
      <c r="E41" s="2">
        <v>0.100558659217877</v>
      </c>
      <c r="F41" s="2">
        <v>0.155668358714044</v>
      </c>
      <c r="G41" s="2">
        <v>0.298682284040996</v>
      </c>
      <c r="H41" s="2">
        <v>0.29199549041713602</v>
      </c>
      <c r="I41" s="2">
        <v>0.27486910994764402</v>
      </c>
      <c r="J41" s="2">
        <v>0.123887748117728</v>
      </c>
      <c r="K41" s="3">
        <v>1.40409956076135</v>
      </c>
      <c r="L41" s="3">
        <v>1.7412353923205299</v>
      </c>
    </row>
    <row r="42" spans="1:12" x14ac:dyDescent="0.25">
      <c r="A42" s="8" t="s">
        <v>79</v>
      </c>
      <c r="B42" s="2">
        <v>-0.20473699505957599</v>
      </c>
      <c r="C42" s="2">
        <v>-0.153480723551982</v>
      </c>
      <c r="D42" s="2">
        <v>-9.9071875674508994E-2</v>
      </c>
      <c r="E42" s="2">
        <v>-2.8509822712026799E-2</v>
      </c>
      <c r="F42" s="2">
        <v>1.35635018495684E-2</v>
      </c>
      <c r="G42" s="2">
        <v>0.15815085158150899</v>
      </c>
      <c r="H42" s="2">
        <v>0.186974789915966</v>
      </c>
      <c r="I42" s="2">
        <v>0.231858407079646</v>
      </c>
      <c r="J42" s="2">
        <v>0.21436781609195399</v>
      </c>
      <c r="K42" s="3">
        <v>1.05644768856448</v>
      </c>
      <c r="L42" s="3">
        <v>0.22813135716361499</v>
      </c>
    </row>
    <row r="43" spans="1:12" x14ac:dyDescent="0.25">
      <c r="A43" s="8" t="s">
        <v>80</v>
      </c>
      <c r="B43" s="2">
        <v>-0.113151364764268</v>
      </c>
      <c r="C43" s="2">
        <v>-5.4280917739227802E-2</v>
      </c>
      <c r="D43" s="2">
        <v>2.1893491124260402E-2</v>
      </c>
      <c r="E43" s="2">
        <v>2.89519397799653E-3</v>
      </c>
      <c r="F43" s="2">
        <v>4.0993071593533499E-2</v>
      </c>
      <c r="G43" s="2">
        <v>0.16306156405989999</v>
      </c>
      <c r="H43" s="2">
        <v>0.116833571769194</v>
      </c>
      <c r="I43" s="2">
        <v>0.11912894961571301</v>
      </c>
      <c r="J43" s="2">
        <v>0.122090805036246</v>
      </c>
      <c r="K43" s="3">
        <v>0.63117027176927298</v>
      </c>
      <c r="L43" s="3">
        <v>0.45955334987593</v>
      </c>
    </row>
    <row r="44" spans="1:12" x14ac:dyDescent="0.25">
      <c r="A44" s="11" t="s">
        <v>13</v>
      </c>
      <c r="B44" s="3">
        <v>-1.79244647906288E-2</v>
      </c>
      <c r="C44" s="3">
        <v>8.4145944371133308E-3</v>
      </c>
      <c r="D44" s="3">
        <v>6.3220148873253798E-3</v>
      </c>
      <c r="E44" s="3">
        <v>7.3631235856385299E-3</v>
      </c>
      <c r="F44" s="3">
        <v>3.3696563285834E-3</v>
      </c>
      <c r="G44" s="3">
        <v>3.9247464536933403E-2</v>
      </c>
      <c r="H44" s="3">
        <v>3.4437299035369802E-2</v>
      </c>
      <c r="I44" s="3">
        <v>3.5420098846787498E-2</v>
      </c>
      <c r="J44" s="3">
        <v>5.0134342024286599E-2</v>
      </c>
      <c r="K44" s="3">
        <v>0.168919483383736</v>
      </c>
      <c r="L44" s="3">
        <v>0.177477447152282</v>
      </c>
    </row>
    <row r="45" spans="1:12" x14ac:dyDescent="0.25">
      <c r="A45" s="15"/>
    </row>
    <row r="46" spans="1:12" x14ac:dyDescent="0.25">
      <c r="A46" s="13" t="s">
        <v>34</v>
      </c>
    </row>
    <row r="47" spans="1:12" x14ac:dyDescent="0.25">
      <c r="A47" s="14" t="s">
        <v>35</v>
      </c>
    </row>
    <row r="48" spans="1:12" x14ac:dyDescent="0.25">
      <c r="A48" s="14" t="s">
        <v>36</v>
      </c>
    </row>
    <row r="49" spans="1:1" x14ac:dyDescent="0.25">
      <c r="A49" s="14" t="s">
        <v>37</v>
      </c>
    </row>
    <row r="50" spans="1:1" x14ac:dyDescent="0.25">
      <c r="A50" s="14" t="s">
        <v>82</v>
      </c>
    </row>
    <row r="51" spans="1:1" x14ac:dyDescent="0.25">
      <c r="A51" s="14" t="s">
        <v>38</v>
      </c>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0:K20"/>
    <mergeCell ref="B33:J33"/>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210</v>
      </c>
    </row>
    <row r="2" spans="1:11" ht="15" x14ac:dyDescent="0.25">
      <c r="A2" s="12" t="s">
        <v>204</v>
      </c>
    </row>
    <row r="3" spans="1:11" ht="15" x14ac:dyDescent="0.25">
      <c r="A3" s="12" t="s">
        <v>55</v>
      </c>
    </row>
    <row r="4" spans="1:11" ht="15" x14ac:dyDescent="0.25">
      <c r="A4" s="12" t="s">
        <v>27</v>
      </c>
    </row>
    <row r="5" spans="1:11" x14ac:dyDescent="0.25">
      <c r="A5" s="17" t="str">
        <f>HYPERLINK("#'Table of contents'!A90",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72</v>
      </c>
      <c r="B8" s="1">
        <v>148</v>
      </c>
      <c r="C8" s="1">
        <v>146</v>
      </c>
      <c r="D8" s="1">
        <v>153</v>
      </c>
      <c r="E8" s="1">
        <v>133</v>
      </c>
      <c r="F8" s="1">
        <v>116</v>
      </c>
      <c r="G8" s="1">
        <v>113</v>
      </c>
      <c r="H8" s="1">
        <v>97</v>
      </c>
      <c r="I8" s="1">
        <v>114</v>
      </c>
      <c r="J8" s="1">
        <v>117</v>
      </c>
      <c r="K8" s="1">
        <v>110</v>
      </c>
    </row>
    <row r="9" spans="1:11" x14ac:dyDescent="0.25">
      <c r="A9" s="16" t="s">
        <v>73</v>
      </c>
      <c r="B9" s="1">
        <v>354</v>
      </c>
      <c r="C9" s="1">
        <v>360</v>
      </c>
      <c r="D9" s="1">
        <v>373</v>
      </c>
      <c r="E9" s="1">
        <v>375</v>
      </c>
      <c r="F9" s="1">
        <v>392</v>
      </c>
      <c r="G9" s="1">
        <v>400</v>
      </c>
      <c r="H9" s="1">
        <v>398</v>
      </c>
      <c r="I9" s="1">
        <v>411</v>
      </c>
      <c r="J9" s="1">
        <v>422</v>
      </c>
      <c r="K9" s="1">
        <v>447</v>
      </c>
    </row>
    <row r="10" spans="1:11" x14ac:dyDescent="0.25">
      <c r="A10" s="16" t="s">
        <v>74</v>
      </c>
      <c r="B10" s="1">
        <v>29</v>
      </c>
      <c r="C10" s="1">
        <v>31</v>
      </c>
      <c r="D10" s="1">
        <v>38</v>
      </c>
      <c r="E10" s="1">
        <v>42</v>
      </c>
      <c r="F10" s="1">
        <v>50</v>
      </c>
      <c r="G10" s="1">
        <v>42</v>
      </c>
      <c r="H10" s="1">
        <v>37</v>
      </c>
      <c r="I10" s="1">
        <v>33</v>
      </c>
      <c r="J10" s="1">
        <v>46</v>
      </c>
      <c r="K10" s="1">
        <v>48</v>
      </c>
    </row>
    <row r="11" spans="1:11" x14ac:dyDescent="0.25">
      <c r="A11" s="16" t="s">
        <v>75</v>
      </c>
      <c r="B11" s="1">
        <v>5</v>
      </c>
      <c r="C11" s="1">
        <v>5</v>
      </c>
      <c r="D11" s="1">
        <v>7</v>
      </c>
      <c r="E11" s="1">
        <v>6</v>
      </c>
      <c r="F11" s="1">
        <v>7</v>
      </c>
      <c r="G11" s="1">
        <v>7</v>
      </c>
      <c r="H11" s="1">
        <v>6</v>
      </c>
      <c r="I11" s="1">
        <v>6</v>
      </c>
      <c r="J11" s="1">
        <v>7</v>
      </c>
      <c r="K11" s="1">
        <v>5</v>
      </c>
    </row>
    <row r="12" spans="1:11" x14ac:dyDescent="0.25">
      <c r="A12" s="16" t="s">
        <v>76</v>
      </c>
      <c r="B12" s="1">
        <v>41</v>
      </c>
      <c r="C12" s="1">
        <v>43</v>
      </c>
      <c r="D12" s="1">
        <v>36</v>
      </c>
      <c r="E12" s="1">
        <v>27</v>
      </c>
      <c r="F12" s="1">
        <v>24</v>
      </c>
      <c r="G12" s="1">
        <v>24</v>
      </c>
      <c r="H12" s="1">
        <v>24</v>
      </c>
      <c r="I12" s="1">
        <v>30</v>
      </c>
      <c r="J12" s="1">
        <v>27</v>
      </c>
      <c r="K12" s="1">
        <v>34</v>
      </c>
    </row>
    <row r="13" spans="1:11" x14ac:dyDescent="0.25">
      <c r="A13" s="16" t="s">
        <v>77</v>
      </c>
      <c r="B13" s="1">
        <v>10</v>
      </c>
      <c r="C13" s="1">
        <v>12</v>
      </c>
      <c r="D13" s="1">
        <v>7</v>
      </c>
      <c r="E13" s="1">
        <v>8</v>
      </c>
      <c r="F13" s="1">
        <v>4</v>
      </c>
      <c r="G13" s="1">
        <v>4</v>
      </c>
      <c r="H13" s="1">
        <v>3</v>
      </c>
      <c r="I13" s="1">
        <v>2</v>
      </c>
      <c r="J13" s="1">
        <v>6</v>
      </c>
      <c r="K13" s="1">
        <v>5</v>
      </c>
    </row>
    <row r="14" spans="1:11" x14ac:dyDescent="0.25">
      <c r="A14" s="16" t="s">
        <v>78</v>
      </c>
      <c r="B14" s="1">
        <v>7</v>
      </c>
      <c r="C14" s="1">
        <v>6</v>
      </c>
      <c r="D14" s="1">
        <v>10</v>
      </c>
      <c r="E14" s="1">
        <v>15</v>
      </c>
      <c r="F14" s="1">
        <v>7</v>
      </c>
      <c r="G14" s="1">
        <v>5</v>
      </c>
      <c r="H14" s="1">
        <v>7</v>
      </c>
      <c r="I14" s="1">
        <v>7</v>
      </c>
      <c r="J14" s="1">
        <v>13</v>
      </c>
      <c r="K14" s="1">
        <v>12</v>
      </c>
    </row>
    <row r="15" spans="1:11" x14ac:dyDescent="0.25">
      <c r="A15" s="16" t="s">
        <v>79</v>
      </c>
      <c r="B15" s="1">
        <v>128</v>
      </c>
      <c r="C15" s="1">
        <v>119</v>
      </c>
      <c r="D15" s="1">
        <v>94</v>
      </c>
      <c r="E15" s="1">
        <v>89</v>
      </c>
      <c r="F15" s="1">
        <v>79</v>
      </c>
      <c r="G15" s="1">
        <v>79</v>
      </c>
      <c r="H15" s="1">
        <v>68</v>
      </c>
      <c r="I15" s="1">
        <v>72</v>
      </c>
      <c r="J15" s="1">
        <v>82</v>
      </c>
      <c r="K15" s="1">
        <v>101</v>
      </c>
    </row>
    <row r="16" spans="1:11" x14ac:dyDescent="0.25">
      <c r="A16" s="16" t="s">
        <v>80</v>
      </c>
      <c r="B16" s="1">
        <v>39</v>
      </c>
      <c r="C16" s="1">
        <v>39</v>
      </c>
      <c r="D16" s="1">
        <v>38</v>
      </c>
      <c r="E16" s="1">
        <v>31</v>
      </c>
      <c r="F16" s="1">
        <v>24</v>
      </c>
      <c r="G16" s="1">
        <v>25</v>
      </c>
      <c r="H16" s="1">
        <v>31</v>
      </c>
      <c r="I16" s="1">
        <v>36</v>
      </c>
      <c r="J16" s="1">
        <v>35</v>
      </c>
      <c r="K16" s="1">
        <v>45</v>
      </c>
    </row>
    <row r="17" spans="1:11" x14ac:dyDescent="0.25">
      <c r="A17" s="10" t="s">
        <v>13</v>
      </c>
      <c r="B17" s="5">
        <v>761</v>
      </c>
      <c r="C17" s="5">
        <v>761</v>
      </c>
      <c r="D17" s="5">
        <v>756</v>
      </c>
      <c r="E17" s="5">
        <v>726</v>
      </c>
      <c r="F17" s="5">
        <v>703</v>
      </c>
      <c r="G17" s="5">
        <v>699</v>
      </c>
      <c r="H17" s="5">
        <v>671</v>
      </c>
      <c r="I17" s="5">
        <v>711</v>
      </c>
      <c r="J17" s="5">
        <v>755</v>
      </c>
      <c r="K17" s="5">
        <v>807</v>
      </c>
    </row>
    <row r="18" spans="1:11" x14ac:dyDescent="0.25">
      <c r="A18" s="15"/>
    </row>
    <row r="19" spans="1:11" x14ac:dyDescent="0.25">
      <c r="A19" s="15"/>
    </row>
    <row r="20" spans="1:11" x14ac:dyDescent="0.25">
      <c r="A20" s="15"/>
      <c r="B20" s="21" t="s">
        <v>29</v>
      </c>
      <c r="C20" s="22"/>
      <c r="D20" s="22"/>
      <c r="E20" s="22"/>
      <c r="F20" s="22"/>
      <c r="G20" s="22"/>
      <c r="H20" s="22"/>
      <c r="I20" s="22"/>
      <c r="J20" s="22"/>
      <c r="K20" s="22"/>
    </row>
    <row r="21" spans="1:11" x14ac:dyDescent="0.25">
      <c r="A21" s="9" t="s">
        <v>33</v>
      </c>
      <c r="B21" s="4" t="s">
        <v>0</v>
      </c>
      <c r="C21" s="4" t="s">
        <v>1</v>
      </c>
      <c r="D21" s="4" t="s">
        <v>2</v>
      </c>
      <c r="E21" s="4" t="s">
        <v>3</v>
      </c>
      <c r="F21" s="4" t="s">
        <v>4</v>
      </c>
      <c r="G21" s="4" t="s">
        <v>5</v>
      </c>
      <c r="H21" s="4" t="s">
        <v>6</v>
      </c>
      <c r="I21" s="4" t="s">
        <v>7</v>
      </c>
      <c r="J21" s="4" t="s">
        <v>8</v>
      </c>
      <c r="K21" s="4" t="s">
        <v>9</v>
      </c>
    </row>
    <row r="22" spans="1:11" x14ac:dyDescent="0.25">
      <c r="A22" s="8" t="s">
        <v>72</v>
      </c>
      <c r="B22" s="2">
        <v>0.27871939736346502</v>
      </c>
      <c r="C22" s="2">
        <v>0.27188081936685299</v>
      </c>
      <c r="D22" s="2">
        <v>0.27127659574468099</v>
      </c>
      <c r="E22" s="2">
        <v>0.24181818181818199</v>
      </c>
      <c r="F22" s="2">
        <v>0.207885304659498</v>
      </c>
      <c r="G22" s="2">
        <v>0.20360360360360399</v>
      </c>
      <c r="H22" s="2">
        <v>0.18233082706766901</v>
      </c>
      <c r="I22" s="2">
        <v>0.204301075268817</v>
      </c>
      <c r="J22" s="2">
        <v>0.2</v>
      </c>
      <c r="K22" s="2">
        <v>0.18181818181818199</v>
      </c>
    </row>
    <row r="23" spans="1:11" x14ac:dyDescent="0.25">
      <c r="A23" s="8" t="s">
        <v>73</v>
      </c>
      <c r="B23" s="2">
        <v>0.66666666666666696</v>
      </c>
      <c r="C23" s="2">
        <v>0.67039106145251404</v>
      </c>
      <c r="D23" s="2">
        <v>0.66134751773049605</v>
      </c>
      <c r="E23" s="2">
        <v>0.68181818181818199</v>
      </c>
      <c r="F23" s="2">
        <v>0.702508960573477</v>
      </c>
      <c r="G23" s="2">
        <v>0.72072072072072102</v>
      </c>
      <c r="H23" s="2">
        <v>0.74812030075187996</v>
      </c>
      <c r="I23" s="2">
        <v>0.73655913978494603</v>
      </c>
      <c r="J23" s="2">
        <v>0.72136752136752103</v>
      </c>
      <c r="K23" s="2">
        <v>0.73884297520661202</v>
      </c>
    </row>
    <row r="24" spans="1:11" x14ac:dyDescent="0.25">
      <c r="A24" s="8" t="s">
        <v>74</v>
      </c>
      <c r="B24" s="2">
        <v>5.4613935969868202E-2</v>
      </c>
      <c r="C24" s="2">
        <v>5.77281191806331E-2</v>
      </c>
      <c r="D24" s="2">
        <v>6.7375886524822695E-2</v>
      </c>
      <c r="E24" s="2">
        <v>7.6363636363636397E-2</v>
      </c>
      <c r="F24" s="2">
        <v>8.9605734767025103E-2</v>
      </c>
      <c r="G24" s="2">
        <v>7.5675675675675694E-2</v>
      </c>
      <c r="H24" s="2">
        <v>6.9548872180451096E-2</v>
      </c>
      <c r="I24" s="2">
        <v>5.9139784946236597E-2</v>
      </c>
      <c r="J24" s="2">
        <v>7.8632478632478603E-2</v>
      </c>
      <c r="K24" s="2">
        <v>7.9338842975206603E-2</v>
      </c>
    </row>
    <row r="25" spans="1:11" x14ac:dyDescent="0.25">
      <c r="A25" s="8" t="s">
        <v>75</v>
      </c>
      <c r="B25" s="2">
        <v>8.9285714285714302E-2</v>
      </c>
      <c r="C25" s="2">
        <v>8.3333333333333301E-2</v>
      </c>
      <c r="D25" s="2">
        <v>0.14000000000000001</v>
      </c>
      <c r="E25" s="2">
        <v>0.146341463414634</v>
      </c>
      <c r="F25" s="2">
        <v>0.2</v>
      </c>
      <c r="G25" s="2">
        <v>0.2</v>
      </c>
      <c r="H25" s="2">
        <v>0.18181818181818199</v>
      </c>
      <c r="I25" s="2">
        <v>0.157894736842105</v>
      </c>
      <c r="J25" s="2">
        <v>0.17499999999999999</v>
      </c>
      <c r="K25" s="2">
        <v>0.11363636363636399</v>
      </c>
    </row>
    <row r="26" spans="1:11" x14ac:dyDescent="0.25">
      <c r="A26" s="8" t="s">
        <v>76</v>
      </c>
      <c r="B26" s="2">
        <v>0.73214285714285698</v>
      </c>
      <c r="C26" s="2">
        <v>0.71666666666666701</v>
      </c>
      <c r="D26" s="2">
        <v>0.72</v>
      </c>
      <c r="E26" s="2">
        <v>0.65853658536585402</v>
      </c>
      <c r="F26" s="2">
        <v>0.68571428571428605</v>
      </c>
      <c r="G26" s="2">
        <v>0.68571428571428605</v>
      </c>
      <c r="H26" s="2">
        <v>0.72727272727272696</v>
      </c>
      <c r="I26" s="2">
        <v>0.78947368421052599</v>
      </c>
      <c r="J26" s="2">
        <v>0.67500000000000004</v>
      </c>
      <c r="K26" s="2">
        <v>0.77272727272727304</v>
      </c>
    </row>
    <row r="27" spans="1:11" x14ac:dyDescent="0.25">
      <c r="A27" s="8" t="s">
        <v>77</v>
      </c>
      <c r="B27" s="2">
        <v>0.17857142857142899</v>
      </c>
      <c r="C27" s="2">
        <v>0.2</v>
      </c>
      <c r="D27" s="2">
        <v>0.14000000000000001</v>
      </c>
      <c r="E27" s="2">
        <v>0.19512195121951201</v>
      </c>
      <c r="F27" s="2">
        <v>0.114285714285714</v>
      </c>
      <c r="G27" s="2">
        <v>0.114285714285714</v>
      </c>
      <c r="H27" s="2">
        <v>9.0909090909090898E-2</v>
      </c>
      <c r="I27" s="2">
        <v>5.2631578947368397E-2</v>
      </c>
      <c r="J27" s="2">
        <v>0.15</v>
      </c>
      <c r="K27" s="2">
        <v>0.11363636363636399</v>
      </c>
    </row>
    <row r="28" spans="1:11" x14ac:dyDescent="0.25">
      <c r="A28" s="8" t="s">
        <v>78</v>
      </c>
      <c r="B28" s="2">
        <v>4.0229885057471299E-2</v>
      </c>
      <c r="C28" s="2">
        <v>3.65853658536585E-2</v>
      </c>
      <c r="D28" s="2">
        <v>7.0422535211267595E-2</v>
      </c>
      <c r="E28" s="2">
        <v>0.11111111111111099</v>
      </c>
      <c r="F28" s="2">
        <v>6.3636363636363602E-2</v>
      </c>
      <c r="G28" s="2">
        <v>4.5871559633027498E-2</v>
      </c>
      <c r="H28" s="2">
        <v>6.6037735849056603E-2</v>
      </c>
      <c r="I28" s="2">
        <v>6.08695652173913E-2</v>
      </c>
      <c r="J28" s="2">
        <v>0.1</v>
      </c>
      <c r="K28" s="2">
        <v>7.5949367088607597E-2</v>
      </c>
    </row>
    <row r="29" spans="1:11" x14ac:dyDescent="0.25">
      <c r="A29" s="8" t="s">
        <v>79</v>
      </c>
      <c r="B29" s="2">
        <v>0.73563218390804597</v>
      </c>
      <c r="C29" s="2">
        <v>0.72560975609756095</v>
      </c>
      <c r="D29" s="2">
        <v>0.66197183098591506</v>
      </c>
      <c r="E29" s="2">
        <v>0.65925925925925899</v>
      </c>
      <c r="F29" s="2">
        <v>0.71818181818181803</v>
      </c>
      <c r="G29" s="2">
        <v>0.72477064220183496</v>
      </c>
      <c r="H29" s="2">
        <v>0.64150943396226401</v>
      </c>
      <c r="I29" s="2">
        <v>0.62608695652173896</v>
      </c>
      <c r="J29" s="2">
        <v>0.63076923076923097</v>
      </c>
      <c r="K29" s="2">
        <v>0.639240506329114</v>
      </c>
    </row>
    <row r="30" spans="1:11" x14ac:dyDescent="0.25">
      <c r="A30" s="8" t="s">
        <v>80</v>
      </c>
      <c r="B30" s="2">
        <v>0.22413793103448301</v>
      </c>
      <c r="C30" s="2">
        <v>0.23780487804878001</v>
      </c>
      <c r="D30" s="2">
        <v>0.26760563380281699</v>
      </c>
      <c r="E30" s="2">
        <v>0.22962962962962999</v>
      </c>
      <c r="F30" s="2">
        <v>0.218181818181818</v>
      </c>
      <c r="G30" s="2">
        <v>0.22935779816513799</v>
      </c>
      <c r="H30" s="2">
        <v>0.29245283018867901</v>
      </c>
      <c r="I30" s="2">
        <v>0.31304347826086998</v>
      </c>
      <c r="J30" s="2">
        <v>0.269230769230769</v>
      </c>
      <c r="K30" s="2">
        <v>0.284810126582278</v>
      </c>
    </row>
    <row r="31" spans="1:11" x14ac:dyDescent="0.25">
      <c r="A31" s="15"/>
    </row>
    <row r="32" spans="1:11" x14ac:dyDescent="0.25">
      <c r="A32" s="15"/>
    </row>
    <row r="33" spans="1:12" x14ac:dyDescent="0.25">
      <c r="A33" s="15"/>
      <c r="B33" s="21" t="s">
        <v>30</v>
      </c>
      <c r="C33" s="21"/>
      <c r="D33" s="21"/>
      <c r="E33" s="21"/>
      <c r="F33" s="21"/>
      <c r="G33" s="21"/>
      <c r="H33" s="21"/>
      <c r="I33" s="21"/>
      <c r="J33" s="21"/>
      <c r="K33" s="6" t="s">
        <v>31</v>
      </c>
      <c r="L33" s="6" t="s">
        <v>32</v>
      </c>
    </row>
    <row r="34" spans="1:12" x14ac:dyDescent="0.25">
      <c r="A34" s="9" t="s">
        <v>33</v>
      </c>
      <c r="B34" s="4" t="s">
        <v>14</v>
      </c>
      <c r="C34" s="4" t="s">
        <v>15</v>
      </c>
      <c r="D34" s="4" t="s">
        <v>16</v>
      </c>
      <c r="E34" s="4" t="s">
        <v>17</v>
      </c>
      <c r="F34" s="4" t="s">
        <v>18</v>
      </c>
      <c r="G34" s="4" t="s">
        <v>19</v>
      </c>
      <c r="H34" s="4" t="s">
        <v>20</v>
      </c>
      <c r="I34" s="4" t="s">
        <v>21</v>
      </c>
      <c r="J34" s="4" t="s">
        <v>22</v>
      </c>
      <c r="K34" s="4" t="s">
        <v>23</v>
      </c>
      <c r="L34" s="4" t="s">
        <v>24</v>
      </c>
    </row>
    <row r="35" spans="1:12" x14ac:dyDescent="0.25">
      <c r="A35" s="8" t="s">
        <v>72</v>
      </c>
      <c r="B35" s="2">
        <v>-1.35135135135135E-2</v>
      </c>
      <c r="C35" s="2">
        <v>4.7945205479452101E-2</v>
      </c>
      <c r="D35" s="2">
        <v>-0.13071895424836599</v>
      </c>
      <c r="E35" s="2">
        <v>-0.12781954887218</v>
      </c>
      <c r="F35" s="2">
        <v>-2.5862068965517199E-2</v>
      </c>
      <c r="G35" s="2">
        <v>-0.14159292035398199</v>
      </c>
      <c r="H35" s="2">
        <v>0.17525773195876301</v>
      </c>
      <c r="I35" s="2">
        <v>2.6315789473684199E-2</v>
      </c>
      <c r="J35" s="2">
        <v>-5.9829059829059797E-2</v>
      </c>
      <c r="K35" s="3">
        <v>-2.6548672566371698E-2</v>
      </c>
      <c r="L35" s="3">
        <v>-0.25675675675675702</v>
      </c>
    </row>
    <row r="36" spans="1:12" x14ac:dyDescent="0.25">
      <c r="A36" s="8" t="s">
        <v>73</v>
      </c>
      <c r="B36" s="2">
        <v>1.6949152542372899E-2</v>
      </c>
      <c r="C36" s="2">
        <v>3.6111111111111101E-2</v>
      </c>
      <c r="D36" s="2">
        <v>5.3619302949061698E-3</v>
      </c>
      <c r="E36" s="2">
        <v>4.5333333333333302E-2</v>
      </c>
      <c r="F36" s="2">
        <v>2.04081632653061E-2</v>
      </c>
      <c r="G36" s="2">
        <v>-5.0000000000000001E-3</v>
      </c>
      <c r="H36" s="2">
        <v>3.2663316582914603E-2</v>
      </c>
      <c r="I36" s="2">
        <v>2.6763990267639901E-2</v>
      </c>
      <c r="J36" s="2">
        <v>5.92417061611374E-2</v>
      </c>
      <c r="K36" s="3">
        <v>0.11749999999999999</v>
      </c>
      <c r="L36" s="3">
        <v>0.26271186440678002</v>
      </c>
    </row>
    <row r="37" spans="1:12" x14ac:dyDescent="0.25">
      <c r="A37" s="8" t="s">
        <v>74</v>
      </c>
      <c r="B37" s="2">
        <v>6.8965517241379296E-2</v>
      </c>
      <c r="C37" s="2">
        <v>0.225806451612903</v>
      </c>
      <c r="D37" s="2">
        <v>0.105263157894737</v>
      </c>
      <c r="E37" s="2">
        <v>0.19047619047618999</v>
      </c>
      <c r="F37" s="2">
        <v>-0.16</v>
      </c>
      <c r="G37" s="2">
        <v>-0.119047619047619</v>
      </c>
      <c r="H37" s="2">
        <v>-0.108108108108108</v>
      </c>
      <c r="I37" s="2">
        <v>0.39393939393939398</v>
      </c>
      <c r="J37" s="2">
        <v>4.3478260869565202E-2</v>
      </c>
      <c r="K37" s="3">
        <v>0.14285714285714299</v>
      </c>
      <c r="L37" s="3">
        <v>0.65517241379310298</v>
      </c>
    </row>
    <row r="38" spans="1:12" x14ac:dyDescent="0.25">
      <c r="A38" s="8" t="s">
        <v>75</v>
      </c>
      <c r="B38" s="2">
        <v>0</v>
      </c>
      <c r="C38" s="2">
        <v>0.4</v>
      </c>
      <c r="D38" s="2">
        <v>-0.14285714285714299</v>
      </c>
      <c r="E38" s="2">
        <v>0.16666666666666699</v>
      </c>
      <c r="F38" s="2">
        <v>0</v>
      </c>
      <c r="G38" s="2">
        <v>-0.14285714285714299</v>
      </c>
      <c r="H38" s="2">
        <v>0</v>
      </c>
      <c r="I38" s="2">
        <v>0.16666666666666699</v>
      </c>
      <c r="J38" s="2">
        <v>-0.28571428571428598</v>
      </c>
      <c r="K38" s="3">
        <v>-0.28571428571428598</v>
      </c>
      <c r="L38" s="3">
        <v>0</v>
      </c>
    </row>
    <row r="39" spans="1:12" x14ac:dyDescent="0.25">
      <c r="A39" s="8" t="s">
        <v>76</v>
      </c>
      <c r="B39" s="2">
        <v>4.8780487804878099E-2</v>
      </c>
      <c r="C39" s="2">
        <v>-0.162790697674419</v>
      </c>
      <c r="D39" s="2">
        <v>-0.25</v>
      </c>
      <c r="E39" s="2">
        <v>-0.11111111111111099</v>
      </c>
      <c r="F39" s="2">
        <v>0</v>
      </c>
      <c r="G39" s="2">
        <v>0</v>
      </c>
      <c r="H39" s="2">
        <v>0.25</v>
      </c>
      <c r="I39" s="2">
        <v>-0.1</v>
      </c>
      <c r="J39" s="2">
        <v>0.25925925925925902</v>
      </c>
      <c r="K39" s="3">
        <v>0.41666666666666702</v>
      </c>
      <c r="L39" s="3">
        <v>-0.17073170731707299</v>
      </c>
    </row>
    <row r="40" spans="1:12" x14ac:dyDescent="0.25">
      <c r="A40" s="8" t="s">
        <v>77</v>
      </c>
      <c r="B40" s="2">
        <v>0.2</v>
      </c>
      <c r="C40" s="2">
        <v>-0.41666666666666702</v>
      </c>
      <c r="D40" s="2">
        <v>0.14285714285714299</v>
      </c>
      <c r="E40" s="2">
        <v>-0.5</v>
      </c>
      <c r="F40" s="2">
        <v>0</v>
      </c>
      <c r="G40" s="2">
        <v>-0.25</v>
      </c>
      <c r="H40" s="2">
        <v>-0.33333333333333298</v>
      </c>
      <c r="I40" s="2">
        <v>2</v>
      </c>
      <c r="J40" s="2">
        <v>-0.16666666666666699</v>
      </c>
      <c r="K40" s="3">
        <v>0.25</v>
      </c>
      <c r="L40" s="3">
        <v>-0.5</v>
      </c>
    </row>
    <row r="41" spans="1:12" x14ac:dyDescent="0.25">
      <c r="A41" s="8" t="s">
        <v>78</v>
      </c>
      <c r="B41" s="2">
        <v>-0.14285714285714299</v>
      </c>
      <c r="C41" s="2">
        <v>0.66666666666666696</v>
      </c>
      <c r="D41" s="2">
        <v>0.5</v>
      </c>
      <c r="E41" s="2">
        <v>-0.53333333333333299</v>
      </c>
      <c r="F41" s="2">
        <v>-0.28571428571428598</v>
      </c>
      <c r="G41" s="2">
        <v>0.4</v>
      </c>
      <c r="H41" s="2">
        <v>0</v>
      </c>
      <c r="I41" s="2">
        <v>0.85714285714285698</v>
      </c>
      <c r="J41" s="2">
        <v>-7.69230769230769E-2</v>
      </c>
      <c r="K41" s="3">
        <v>1.4</v>
      </c>
      <c r="L41" s="3">
        <v>0.71428571428571397</v>
      </c>
    </row>
    <row r="42" spans="1:12" x14ac:dyDescent="0.25">
      <c r="A42" s="8" t="s">
        <v>79</v>
      </c>
      <c r="B42" s="2">
        <v>-7.03125E-2</v>
      </c>
      <c r="C42" s="2">
        <v>-0.21008403361344499</v>
      </c>
      <c r="D42" s="2">
        <v>-5.31914893617021E-2</v>
      </c>
      <c r="E42" s="2">
        <v>-0.112359550561798</v>
      </c>
      <c r="F42" s="2">
        <v>0</v>
      </c>
      <c r="G42" s="2">
        <v>-0.139240506329114</v>
      </c>
      <c r="H42" s="2">
        <v>5.8823529411764698E-2</v>
      </c>
      <c r="I42" s="2">
        <v>0.13888888888888901</v>
      </c>
      <c r="J42" s="2">
        <v>0.23170731707317099</v>
      </c>
      <c r="K42" s="3">
        <v>0.278481012658228</v>
      </c>
      <c r="L42" s="3">
        <v>-0.2109375</v>
      </c>
    </row>
    <row r="43" spans="1:12" x14ac:dyDescent="0.25">
      <c r="A43" s="8" t="s">
        <v>80</v>
      </c>
      <c r="B43" s="2">
        <v>0</v>
      </c>
      <c r="C43" s="2">
        <v>-2.5641025641025599E-2</v>
      </c>
      <c r="D43" s="2">
        <v>-0.18421052631578899</v>
      </c>
      <c r="E43" s="2">
        <v>-0.225806451612903</v>
      </c>
      <c r="F43" s="2">
        <v>4.1666666666666699E-2</v>
      </c>
      <c r="G43" s="2">
        <v>0.24</v>
      </c>
      <c r="H43" s="2">
        <v>0.16129032258064499</v>
      </c>
      <c r="I43" s="2">
        <v>-2.7777777777777801E-2</v>
      </c>
      <c r="J43" s="2">
        <v>0.28571428571428598</v>
      </c>
      <c r="K43" s="3">
        <v>0.8</v>
      </c>
      <c r="L43" s="3">
        <v>0.15384615384615399</v>
      </c>
    </row>
    <row r="44" spans="1:12" x14ac:dyDescent="0.25">
      <c r="A44" s="11" t="s">
        <v>13</v>
      </c>
      <c r="B44" s="3">
        <v>0</v>
      </c>
      <c r="C44" s="3">
        <v>-6.5703022339027601E-3</v>
      </c>
      <c r="D44" s="3">
        <v>-3.9682539682539701E-2</v>
      </c>
      <c r="E44" s="3">
        <v>-3.1680440771349898E-2</v>
      </c>
      <c r="F44" s="3">
        <v>-5.6899004267425297E-3</v>
      </c>
      <c r="G44" s="3">
        <v>-4.0057224606580802E-2</v>
      </c>
      <c r="H44" s="3">
        <v>5.9612518628912099E-2</v>
      </c>
      <c r="I44" s="3">
        <v>6.1884669479606198E-2</v>
      </c>
      <c r="J44" s="3">
        <v>6.8874172185430502E-2</v>
      </c>
      <c r="K44" s="3">
        <v>0.15450643776824</v>
      </c>
      <c r="L44" s="3">
        <v>6.0446780551905402E-2</v>
      </c>
    </row>
    <row r="45" spans="1:12" x14ac:dyDescent="0.25">
      <c r="A45" s="15"/>
    </row>
    <row r="46" spans="1:12" x14ac:dyDescent="0.25">
      <c r="A46" s="13" t="s">
        <v>34</v>
      </c>
    </row>
    <row r="47" spans="1:12" x14ac:dyDescent="0.25">
      <c r="A47" s="14" t="s">
        <v>35</v>
      </c>
    </row>
    <row r="48" spans="1:12" x14ac:dyDescent="0.25">
      <c r="A48" s="14" t="s">
        <v>36</v>
      </c>
    </row>
    <row r="49" spans="1:1" x14ac:dyDescent="0.25">
      <c r="A49" s="14" t="s">
        <v>37</v>
      </c>
    </row>
    <row r="50" spans="1:1" x14ac:dyDescent="0.25">
      <c r="A50" s="14" t="s">
        <v>82</v>
      </c>
    </row>
    <row r="51" spans="1:1" x14ac:dyDescent="0.25">
      <c r="A51" s="14" t="s">
        <v>38</v>
      </c>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0:K20"/>
    <mergeCell ref="B33:J33"/>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211</v>
      </c>
    </row>
    <row r="2" spans="1:11" ht="15" x14ac:dyDescent="0.25">
      <c r="A2" s="12" t="s">
        <v>204</v>
      </c>
    </row>
    <row r="3" spans="1:11" ht="15" x14ac:dyDescent="0.25">
      <c r="A3" s="12" t="s">
        <v>55</v>
      </c>
    </row>
    <row r="4" spans="1:11" ht="15" x14ac:dyDescent="0.25">
      <c r="A4" s="12" t="s">
        <v>50</v>
      </c>
    </row>
    <row r="5" spans="1:11" x14ac:dyDescent="0.25">
      <c r="A5" s="17" t="str">
        <f>HYPERLINK("#'Table of contents'!A91",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83</v>
      </c>
      <c r="B8" s="1">
        <v>85</v>
      </c>
      <c r="C8" s="1">
        <v>78</v>
      </c>
      <c r="D8" s="1">
        <v>86</v>
      </c>
      <c r="E8" s="1">
        <v>80</v>
      </c>
      <c r="F8" s="1">
        <v>74</v>
      </c>
      <c r="G8" s="1">
        <v>72</v>
      </c>
      <c r="H8" s="1">
        <v>61</v>
      </c>
      <c r="I8" s="1">
        <v>66</v>
      </c>
      <c r="J8" s="1">
        <v>76</v>
      </c>
      <c r="K8" s="1">
        <v>81</v>
      </c>
    </row>
    <row r="9" spans="1:11" x14ac:dyDescent="0.25">
      <c r="A9" s="16" t="s">
        <v>84</v>
      </c>
      <c r="B9" s="1">
        <v>9</v>
      </c>
      <c r="C9" s="1">
        <v>11</v>
      </c>
      <c r="D9" s="1">
        <v>10</v>
      </c>
      <c r="E9" s="1">
        <v>8</v>
      </c>
      <c r="F9" s="1">
        <v>8</v>
      </c>
      <c r="G9" s="1">
        <v>10</v>
      </c>
      <c r="H9" s="1">
        <v>12</v>
      </c>
      <c r="I9" s="1">
        <v>12</v>
      </c>
      <c r="J9" s="1">
        <v>11</v>
      </c>
      <c r="K9" s="1">
        <v>13</v>
      </c>
    </row>
    <row r="10" spans="1:11" x14ac:dyDescent="0.25">
      <c r="A10" s="16" t="s">
        <v>85</v>
      </c>
      <c r="B10" s="1">
        <v>14</v>
      </c>
      <c r="C10" s="1">
        <v>18</v>
      </c>
      <c r="D10" s="1">
        <v>18</v>
      </c>
      <c r="E10" s="1">
        <v>18</v>
      </c>
      <c r="F10" s="1">
        <v>19</v>
      </c>
      <c r="G10" s="1">
        <v>22</v>
      </c>
      <c r="H10" s="1">
        <v>22</v>
      </c>
      <c r="I10" s="1">
        <v>22</v>
      </c>
      <c r="J10" s="1">
        <v>26</v>
      </c>
      <c r="K10" s="1">
        <v>27</v>
      </c>
    </row>
    <row r="11" spans="1:11" x14ac:dyDescent="0.25">
      <c r="A11" s="16" t="s">
        <v>86</v>
      </c>
      <c r="B11" s="1">
        <v>371</v>
      </c>
      <c r="C11" s="1">
        <v>382</v>
      </c>
      <c r="D11" s="1">
        <v>394</v>
      </c>
      <c r="E11" s="1">
        <v>395</v>
      </c>
      <c r="F11" s="1">
        <v>409</v>
      </c>
      <c r="G11" s="1">
        <v>409</v>
      </c>
      <c r="H11" s="1">
        <v>393</v>
      </c>
      <c r="I11" s="1">
        <v>409</v>
      </c>
      <c r="J11" s="1">
        <v>417</v>
      </c>
      <c r="K11" s="1">
        <v>430</v>
      </c>
    </row>
    <row r="12" spans="1:11" x14ac:dyDescent="0.25">
      <c r="A12" s="16" t="s">
        <v>87</v>
      </c>
      <c r="B12" s="1">
        <v>13</v>
      </c>
      <c r="C12" s="1">
        <v>12</v>
      </c>
      <c r="D12" s="1">
        <v>14</v>
      </c>
      <c r="E12" s="1">
        <v>14</v>
      </c>
      <c r="F12" s="1">
        <v>15</v>
      </c>
      <c r="G12" s="1">
        <v>17</v>
      </c>
      <c r="H12" s="1">
        <v>16</v>
      </c>
      <c r="I12" s="1">
        <v>18</v>
      </c>
      <c r="J12" s="1">
        <v>24</v>
      </c>
      <c r="K12" s="1">
        <v>22</v>
      </c>
    </row>
    <row r="13" spans="1:11" x14ac:dyDescent="0.25">
      <c r="A13" s="16" t="s">
        <v>88</v>
      </c>
      <c r="B13" s="1">
        <v>39</v>
      </c>
      <c r="C13" s="1">
        <v>36</v>
      </c>
      <c r="D13" s="1">
        <v>42</v>
      </c>
      <c r="E13" s="1">
        <v>35</v>
      </c>
      <c r="F13" s="1">
        <v>33</v>
      </c>
      <c r="G13" s="1">
        <v>25</v>
      </c>
      <c r="H13" s="1">
        <v>28</v>
      </c>
      <c r="I13" s="1">
        <v>31</v>
      </c>
      <c r="J13" s="1">
        <v>31</v>
      </c>
      <c r="K13" s="1">
        <v>32</v>
      </c>
    </row>
    <row r="14" spans="1:11" x14ac:dyDescent="0.25">
      <c r="A14" s="16" t="s">
        <v>89</v>
      </c>
      <c r="B14" s="1">
        <v>4</v>
      </c>
      <c r="C14" s="1">
        <v>4</v>
      </c>
      <c r="D14" s="1">
        <v>3</v>
      </c>
      <c r="E14" s="1">
        <v>2</v>
      </c>
      <c r="F14" s="1">
        <v>2</v>
      </c>
      <c r="G14" s="1">
        <v>2</v>
      </c>
      <c r="H14" s="1">
        <v>2</v>
      </c>
      <c r="I14" s="1">
        <v>5</v>
      </c>
      <c r="J14" s="1">
        <v>5</v>
      </c>
      <c r="K14" s="1">
        <v>6</v>
      </c>
    </row>
    <row r="15" spans="1:11" x14ac:dyDescent="0.25">
      <c r="A15" s="16" t="s">
        <v>90</v>
      </c>
      <c r="B15" s="1">
        <v>0</v>
      </c>
      <c r="C15" s="1">
        <v>1</v>
      </c>
      <c r="D15" s="1">
        <v>1</v>
      </c>
      <c r="E15" s="1">
        <v>1</v>
      </c>
      <c r="F15" s="1">
        <v>1</v>
      </c>
      <c r="G15" s="1">
        <v>1</v>
      </c>
      <c r="H15" s="1">
        <v>1</v>
      </c>
      <c r="I15" s="1">
        <v>0</v>
      </c>
      <c r="J15" s="1">
        <v>0</v>
      </c>
      <c r="K15" s="1">
        <v>0</v>
      </c>
    </row>
    <row r="16" spans="1:11" x14ac:dyDescent="0.25">
      <c r="A16" s="16" t="s">
        <v>91</v>
      </c>
      <c r="B16" s="1">
        <v>1</v>
      </c>
      <c r="C16" s="1">
        <v>1</v>
      </c>
      <c r="D16" s="1">
        <v>0</v>
      </c>
      <c r="E16" s="1">
        <v>0</v>
      </c>
      <c r="F16" s="1">
        <v>0</v>
      </c>
      <c r="G16" s="1">
        <v>0</v>
      </c>
      <c r="H16" s="1">
        <v>0</v>
      </c>
      <c r="I16" s="1">
        <v>1</v>
      </c>
      <c r="J16" s="1">
        <v>1</v>
      </c>
      <c r="K16" s="1">
        <v>1</v>
      </c>
    </row>
    <row r="17" spans="1:11" x14ac:dyDescent="0.25">
      <c r="A17" s="16" t="s">
        <v>92</v>
      </c>
      <c r="B17" s="1">
        <v>44</v>
      </c>
      <c r="C17" s="1">
        <v>50</v>
      </c>
      <c r="D17" s="1">
        <v>43</v>
      </c>
      <c r="E17" s="1">
        <v>35</v>
      </c>
      <c r="F17" s="1">
        <v>29</v>
      </c>
      <c r="G17" s="1">
        <v>30</v>
      </c>
      <c r="H17" s="1">
        <v>27</v>
      </c>
      <c r="I17" s="1">
        <v>28</v>
      </c>
      <c r="J17" s="1">
        <v>30</v>
      </c>
      <c r="K17" s="1">
        <v>33</v>
      </c>
    </row>
    <row r="18" spans="1:11" x14ac:dyDescent="0.25">
      <c r="A18" s="16" t="s">
        <v>93</v>
      </c>
      <c r="B18" s="1">
        <v>0</v>
      </c>
      <c r="C18" s="1">
        <v>0</v>
      </c>
      <c r="D18" s="1">
        <v>0</v>
      </c>
      <c r="E18" s="1">
        <v>0</v>
      </c>
      <c r="F18" s="1">
        <v>0</v>
      </c>
      <c r="G18" s="1">
        <v>0</v>
      </c>
      <c r="H18" s="1">
        <v>0</v>
      </c>
      <c r="I18" s="1">
        <v>0</v>
      </c>
      <c r="J18" s="1">
        <v>0</v>
      </c>
      <c r="K18" s="1">
        <v>0</v>
      </c>
    </row>
    <row r="19" spans="1:11" x14ac:dyDescent="0.25">
      <c r="A19" s="16" t="s">
        <v>94</v>
      </c>
      <c r="B19" s="1">
        <v>7</v>
      </c>
      <c r="C19" s="1">
        <v>4</v>
      </c>
      <c r="D19" s="1">
        <v>3</v>
      </c>
      <c r="E19" s="1">
        <v>3</v>
      </c>
      <c r="F19" s="1">
        <v>3</v>
      </c>
      <c r="G19" s="1">
        <v>2</v>
      </c>
      <c r="H19" s="1">
        <v>3</v>
      </c>
      <c r="I19" s="1">
        <v>4</v>
      </c>
      <c r="J19" s="1">
        <v>4</v>
      </c>
      <c r="K19" s="1">
        <v>4</v>
      </c>
    </row>
    <row r="20" spans="1:11" x14ac:dyDescent="0.25">
      <c r="A20" s="16" t="s">
        <v>95</v>
      </c>
      <c r="B20" s="1">
        <v>94</v>
      </c>
      <c r="C20" s="1">
        <v>87</v>
      </c>
      <c r="D20" s="1">
        <v>67</v>
      </c>
      <c r="E20" s="1">
        <v>64</v>
      </c>
      <c r="F20" s="1">
        <v>56</v>
      </c>
      <c r="G20" s="1">
        <v>56</v>
      </c>
      <c r="H20" s="1">
        <v>49</v>
      </c>
      <c r="I20" s="1">
        <v>51</v>
      </c>
      <c r="J20" s="1">
        <v>54</v>
      </c>
      <c r="K20" s="1">
        <v>65</v>
      </c>
    </row>
    <row r="21" spans="1:11" x14ac:dyDescent="0.25">
      <c r="A21" s="16" t="s">
        <v>96</v>
      </c>
      <c r="B21" s="1">
        <v>19</v>
      </c>
      <c r="C21" s="1">
        <v>24</v>
      </c>
      <c r="D21" s="1">
        <v>28</v>
      </c>
      <c r="E21" s="1">
        <v>31</v>
      </c>
      <c r="F21" s="1">
        <v>28</v>
      </c>
      <c r="G21" s="1">
        <v>26</v>
      </c>
      <c r="H21" s="1">
        <v>31</v>
      </c>
      <c r="I21" s="1">
        <v>31</v>
      </c>
      <c r="J21" s="1">
        <v>35</v>
      </c>
      <c r="K21" s="1">
        <v>35</v>
      </c>
    </row>
    <row r="22" spans="1:11" x14ac:dyDescent="0.25">
      <c r="A22" s="16" t="s">
        <v>97</v>
      </c>
      <c r="B22" s="1">
        <v>3</v>
      </c>
      <c r="C22" s="1">
        <v>3</v>
      </c>
      <c r="D22" s="1">
        <v>3</v>
      </c>
      <c r="E22" s="1">
        <v>4</v>
      </c>
      <c r="F22" s="1">
        <v>1</v>
      </c>
      <c r="G22" s="1">
        <v>2</v>
      </c>
      <c r="H22" s="1">
        <v>2</v>
      </c>
      <c r="I22" s="1">
        <v>2</v>
      </c>
      <c r="J22" s="1">
        <v>2</v>
      </c>
      <c r="K22" s="1">
        <v>4</v>
      </c>
    </row>
    <row r="23" spans="1:11" x14ac:dyDescent="0.25">
      <c r="A23" s="16" t="s">
        <v>98</v>
      </c>
      <c r="B23" s="1">
        <v>21</v>
      </c>
      <c r="C23" s="1">
        <v>19</v>
      </c>
      <c r="D23" s="1">
        <v>17</v>
      </c>
      <c r="E23" s="1">
        <v>12</v>
      </c>
      <c r="F23" s="1">
        <v>10</v>
      </c>
      <c r="G23" s="1">
        <v>9</v>
      </c>
      <c r="H23" s="1">
        <v>7</v>
      </c>
      <c r="I23" s="1">
        <v>10</v>
      </c>
      <c r="J23" s="1">
        <v>13</v>
      </c>
      <c r="K23" s="1">
        <v>19</v>
      </c>
    </row>
    <row r="24" spans="1:11" x14ac:dyDescent="0.25">
      <c r="A24" s="16" t="s">
        <v>99</v>
      </c>
      <c r="B24" s="1">
        <v>19</v>
      </c>
      <c r="C24" s="1">
        <v>17</v>
      </c>
      <c r="D24" s="1">
        <v>16</v>
      </c>
      <c r="E24" s="1">
        <v>18</v>
      </c>
      <c r="F24" s="1">
        <v>12</v>
      </c>
      <c r="G24" s="1">
        <v>12</v>
      </c>
      <c r="H24" s="1">
        <v>12</v>
      </c>
      <c r="I24" s="1">
        <v>16</v>
      </c>
      <c r="J24" s="1">
        <v>21</v>
      </c>
      <c r="K24" s="1">
        <v>24</v>
      </c>
    </row>
    <row r="25" spans="1:11" x14ac:dyDescent="0.25">
      <c r="A25" s="16" t="s">
        <v>100</v>
      </c>
      <c r="B25" s="1">
        <v>18</v>
      </c>
      <c r="C25" s="1">
        <v>14</v>
      </c>
      <c r="D25" s="1">
        <v>11</v>
      </c>
      <c r="E25" s="1">
        <v>6</v>
      </c>
      <c r="F25" s="1">
        <v>3</v>
      </c>
      <c r="G25" s="1">
        <v>4</v>
      </c>
      <c r="H25" s="1">
        <v>5</v>
      </c>
      <c r="I25" s="1">
        <v>5</v>
      </c>
      <c r="J25" s="1">
        <v>5</v>
      </c>
      <c r="K25" s="1">
        <v>11</v>
      </c>
    </row>
    <row r="26" spans="1:11" x14ac:dyDescent="0.25">
      <c r="A26" s="10" t="s">
        <v>13</v>
      </c>
      <c r="B26" s="5">
        <v>761</v>
      </c>
      <c r="C26" s="5">
        <v>761</v>
      </c>
      <c r="D26" s="5">
        <v>756</v>
      </c>
      <c r="E26" s="5">
        <v>726</v>
      </c>
      <c r="F26" s="5">
        <v>703</v>
      </c>
      <c r="G26" s="5">
        <v>699</v>
      </c>
      <c r="H26" s="5">
        <v>671</v>
      </c>
      <c r="I26" s="5">
        <v>711</v>
      </c>
      <c r="J26" s="5">
        <v>755</v>
      </c>
      <c r="K26" s="5">
        <v>807</v>
      </c>
    </row>
    <row r="27" spans="1:11" x14ac:dyDescent="0.25">
      <c r="A27" s="15"/>
    </row>
    <row r="28" spans="1:11" x14ac:dyDescent="0.25">
      <c r="A28" s="15"/>
    </row>
    <row r="29" spans="1:11" x14ac:dyDescent="0.25">
      <c r="A29" s="15"/>
      <c r="B29" s="21" t="s">
        <v>29</v>
      </c>
      <c r="C29" s="22"/>
      <c r="D29" s="22"/>
      <c r="E29" s="22"/>
      <c r="F29" s="22"/>
      <c r="G29" s="22"/>
      <c r="H29" s="22"/>
      <c r="I29" s="22"/>
      <c r="J29" s="22"/>
      <c r="K29" s="22"/>
    </row>
    <row r="30" spans="1:11" x14ac:dyDescent="0.25">
      <c r="A30" s="9" t="s">
        <v>33</v>
      </c>
      <c r="B30" s="4" t="s">
        <v>0</v>
      </c>
      <c r="C30" s="4" t="s">
        <v>1</v>
      </c>
      <c r="D30" s="4" t="s">
        <v>2</v>
      </c>
      <c r="E30" s="4" t="s">
        <v>3</v>
      </c>
      <c r="F30" s="4" t="s">
        <v>4</v>
      </c>
      <c r="G30" s="4" t="s">
        <v>5</v>
      </c>
      <c r="H30" s="4" t="s">
        <v>6</v>
      </c>
      <c r="I30" s="4" t="s">
        <v>7</v>
      </c>
      <c r="J30" s="4" t="s">
        <v>8</v>
      </c>
      <c r="K30" s="4" t="s">
        <v>9</v>
      </c>
    </row>
    <row r="31" spans="1:11" x14ac:dyDescent="0.25">
      <c r="A31" s="8" t="s">
        <v>83</v>
      </c>
      <c r="B31" s="2">
        <v>0.160075329566855</v>
      </c>
      <c r="C31" s="2">
        <v>0.14525139664804501</v>
      </c>
      <c r="D31" s="2">
        <v>0.15248226950354599</v>
      </c>
      <c r="E31" s="2">
        <v>0.145454545454545</v>
      </c>
      <c r="F31" s="2">
        <v>0.132616487455197</v>
      </c>
      <c r="G31" s="2">
        <v>0.12972972972972999</v>
      </c>
      <c r="H31" s="2">
        <v>0.11466165413533801</v>
      </c>
      <c r="I31" s="2">
        <v>0.118279569892473</v>
      </c>
      <c r="J31" s="2">
        <v>0.12991452991453001</v>
      </c>
      <c r="K31" s="2">
        <v>0.133884297520661</v>
      </c>
    </row>
    <row r="32" spans="1:11" x14ac:dyDescent="0.25">
      <c r="A32" s="8" t="s">
        <v>84</v>
      </c>
      <c r="B32" s="2">
        <v>1.6949152542372899E-2</v>
      </c>
      <c r="C32" s="2">
        <v>2.04841713221601E-2</v>
      </c>
      <c r="D32" s="2">
        <v>1.77304964539007E-2</v>
      </c>
      <c r="E32" s="2">
        <v>1.45454545454545E-2</v>
      </c>
      <c r="F32" s="2">
        <v>1.4336917562724E-2</v>
      </c>
      <c r="G32" s="2">
        <v>1.8018018018018001E-2</v>
      </c>
      <c r="H32" s="2">
        <v>2.2556390977443601E-2</v>
      </c>
      <c r="I32" s="2">
        <v>2.1505376344085999E-2</v>
      </c>
      <c r="J32" s="2">
        <v>1.8803418803418799E-2</v>
      </c>
      <c r="K32" s="2">
        <v>2.14876033057851E-2</v>
      </c>
    </row>
    <row r="33" spans="1:11" x14ac:dyDescent="0.25">
      <c r="A33" s="8" t="s">
        <v>85</v>
      </c>
      <c r="B33" s="2">
        <v>2.6365348399246698E-2</v>
      </c>
      <c r="C33" s="2">
        <v>3.3519553072625698E-2</v>
      </c>
      <c r="D33" s="2">
        <v>3.1914893617021302E-2</v>
      </c>
      <c r="E33" s="2">
        <v>3.2727272727272702E-2</v>
      </c>
      <c r="F33" s="2">
        <v>3.4050179211469501E-2</v>
      </c>
      <c r="G33" s="2">
        <v>3.9639639639639603E-2</v>
      </c>
      <c r="H33" s="2">
        <v>4.13533834586466E-2</v>
      </c>
      <c r="I33" s="2">
        <v>3.9426523297491002E-2</v>
      </c>
      <c r="J33" s="2">
        <v>4.4444444444444398E-2</v>
      </c>
      <c r="K33" s="2">
        <v>4.4628099173553697E-2</v>
      </c>
    </row>
    <row r="34" spans="1:11" x14ac:dyDescent="0.25">
      <c r="A34" s="8" t="s">
        <v>86</v>
      </c>
      <c r="B34" s="2">
        <v>0.69868173258003796</v>
      </c>
      <c r="C34" s="2">
        <v>0.71135940409683396</v>
      </c>
      <c r="D34" s="2">
        <v>0.69858156028368801</v>
      </c>
      <c r="E34" s="2">
        <v>0.71818181818181803</v>
      </c>
      <c r="F34" s="2">
        <v>0.73297491039426499</v>
      </c>
      <c r="G34" s="2">
        <v>0.73693693693693696</v>
      </c>
      <c r="H34" s="2">
        <v>0.738721804511278</v>
      </c>
      <c r="I34" s="2">
        <v>0.73297491039426499</v>
      </c>
      <c r="J34" s="2">
        <v>0.71282051282051295</v>
      </c>
      <c r="K34" s="2">
        <v>0.71074380165289297</v>
      </c>
    </row>
    <row r="35" spans="1:11" x14ac:dyDescent="0.25">
      <c r="A35" s="8" t="s">
        <v>87</v>
      </c>
      <c r="B35" s="2">
        <v>2.44821092278719E-2</v>
      </c>
      <c r="C35" s="2">
        <v>2.23463687150838E-2</v>
      </c>
      <c r="D35" s="2">
        <v>2.4822695035461001E-2</v>
      </c>
      <c r="E35" s="2">
        <v>2.54545454545455E-2</v>
      </c>
      <c r="F35" s="2">
        <v>2.68817204301075E-2</v>
      </c>
      <c r="G35" s="2">
        <v>3.0630630630630599E-2</v>
      </c>
      <c r="H35" s="2">
        <v>3.00751879699248E-2</v>
      </c>
      <c r="I35" s="2">
        <v>3.2258064516128997E-2</v>
      </c>
      <c r="J35" s="2">
        <v>4.1025641025640998E-2</v>
      </c>
      <c r="K35" s="2">
        <v>3.6363636363636397E-2</v>
      </c>
    </row>
    <row r="36" spans="1:11" x14ac:dyDescent="0.25">
      <c r="A36" s="8" t="s">
        <v>88</v>
      </c>
      <c r="B36" s="2">
        <v>7.3446327683615795E-2</v>
      </c>
      <c r="C36" s="2">
        <v>6.7039106145251395E-2</v>
      </c>
      <c r="D36" s="2">
        <v>7.4468085106383003E-2</v>
      </c>
      <c r="E36" s="2">
        <v>6.3636363636363602E-2</v>
      </c>
      <c r="F36" s="2">
        <v>5.9139784946236597E-2</v>
      </c>
      <c r="G36" s="2">
        <v>4.5045045045045001E-2</v>
      </c>
      <c r="H36" s="2">
        <v>5.2631578947368397E-2</v>
      </c>
      <c r="I36" s="2">
        <v>5.5555555555555601E-2</v>
      </c>
      <c r="J36" s="2">
        <v>5.2991452991452997E-2</v>
      </c>
      <c r="K36" s="2">
        <v>5.2892561983471101E-2</v>
      </c>
    </row>
    <row r="37" spans="1:11" x14ac:dyDescent="0.25">
      <c r="A37" s="8" t="s">
        <v>89</v>
      </c>
      <c r="B37" s="2">
        <v>7.1428571428571397E-2</v>
      </c>
      <c r="C37" s="2">
        <v>6.6666666666666693E-2</v>
      </c>
      <c r="D37" s="2">
        <v>0.06</v>
      </c>
      <c r="E37" s="2">
        <v>4.8780487804878099E-2</v>
      </c>
      <c r="F37" s="2">
        <v>5.7142857142857099E-2</v>
      </c>
      <c r="G37" s="2">
        <v>5.7142857142857099E-2</v>
      </c>
      <c r="H37" s="2">
        <v>6.0606060606060601E-2</v>
      </c>
      <c r="I37" s="2">
        <v>0.13157894736842099</v>
      </c>
      <c r="J37" s="2">
        <v>0.125</v>
      </c>
      <c r="K37" s="2">
        <v>0.13636363636363599</v>
      </c>
    </row>
    <row r="38" spans="1:11" x14ac:dyDescent="0.25">
      <c r="A38" s="8" t="s">
        <v>90</v>
      </c>
      <c r="B38" s="2">
        <v>0</v>
      </c>
      <c r="C38" s="2">
        <v>1.6666666666666701E-2</v>
      </c>
      <c r="D38" s="2">
        <v>0.02</v>
      </c>
      <c r="E38" s="2">
        <v>2.4390243902439001E-2</v>
      </c>
      <c r="F38" s="2">
        <v>2.8571428571428598E-2</v>
      </c>
      <c r="G38" s="2">
        <v>2.8571428571428598E-2</v>
      </c>
      <c r="H38" s="2">
        <v>3.03030303030303E-2</v>
      </c>
      <c r="I38" s="2">
        <v>0</v>
      </c>
      <c r="J38" s="2">
        <v>0</v>
      </c>
      <c r="K38" s="2">
        <v>0</v>
      </c>
    </row>
    <row r="39" spans="1:11" x14ac:dyDescent="0.25">
      <c r="A39" s="8" t="s">
        <v>91</v>
      </c>
      <c r="B39" s="2">
        <v>1.7857142857142901E-2</v>
      </c>
      <c r="C39" s="2">
        <v>1.6666666666666701E-2</v>
      </c>
      <c r="D39" s="2">
        <v>0</v>
      </c>
      <c r="E39" s="2">
        <v>0</v>
      </c>
      <c r="F39" s="2">
        <v>0</v>
      </c>
      <c r="G39" s="2">
        <v>0</v>
      </c>
      <c r="H39" s="2">
        <v>0</v>
      </c>
      <c r="I39" s="2">
        <v>2.6315789473684199E-2</v>
      </c>
      <c r="J39" s="2">
        <v>2.5000000000000001E-2</v>
      </c>
      <c r="K39" s="2">
        <v>2.27272727272727E-2</v>
      </c>
    </row>
    <row r="40" spans="1:11" x14ac:dyDescent="0.25">
      <c r="A40" s="8" t="s">
        <v>92</v>
      </c>
      <c r="B40" s="2">
        <v>0.78571428571428603</v>
      </c>
      <c r="C40" s="2">
        <v>0.83333333333333304</v>
      </c>
      <c r="D40" s="2">
        <v>0.86</v>
      </c>
      <c r="E40" s="2">
        <v>0.85365853658536595</v>
      </c>
      <c r="F40" s="2">
        <v>0.82857142857142896</v>
      </c>
      <c r="G40" s="2">
        <v>0.85714285714285698</v>
      </c>
      <c r="H40" s="2">
        <v>0.81818181818181801</v>
      </c>
      <c r="I40" s="2">
        <v>0.73684210526315796</v>
      </c>
      <c r="J40" s="2">
        <v>0.75</v>
      </c>
      <c r="K40" s="2">
        <v>0.75</v>
      </c>
    </row>
    <row r="41" spans="1:11" x14ac:dyDescent="0.25">
      <c r="A41" s="8" t="s">
        <v>93</v>
      </c>
      <c r="B41" s="2">
        <v>0</v>
      </c>
      <c r="C41" s="2">
        <v>0</v>
      </c>
      <c r="D41" s="2">
        <v>0</v>
      </c>
      <c r="E41" s="2">
        <v>0</v>
      </c>
      <c r="F41" s="2">
        <v>0</v>
      </c>
      <c r="G41" s="2">
        <v>0</v>
      </c>
      <c r="H41" s="2">
        <v>0</v>
      </c>
      <c r="I41" s="2">
        <v>0</v>
      </c>
      <c r="J41" s="2">
        <v>0</v>
      </c>
      <c r="K41" s="2">
        <v>0</v>
      </c>
    </row>
    <row r="42" spans="1:11" x14ac:dyDescent="0.25">
      <c r="A42" s="8" t="s">
        <v>94</v>
      </c>
      <c r="B42" s="2">
        <v>0.125</v>
      </c>
      <c r="C42" s="2">
        <v>6.6666666666666693E-2</v>
      </c>
      <c r="D42" s="2">
        <v>0.06</v>
      </c>
      <c r="E42" s="2">
        <v>7.3170731707317097E-2</v>
      </c>
      <c r="F42" s="2">
        <v>8.5714285714285701E-2</v>
      </c>
      <c r="G42" s="2">
        <v>5.7142857142857099E-2</v>
      </c>
      <c r="H42" s="2">
        <v>9.0909090909090898E-2</v>
      </c>
      <c r="I42" s="2">
        <v>0.105263157894737</v>
      </c>
      <c r="J42" s="2">
        <v>0.1</v>
      </c>
      <c r="K42" s="2">
        <v>9.0909090909090898E-2</v>
      </c>
    </row>
    <row r="43" spans="1:11" x14ac:dyDescent="0.25">
      <c r="A43" s="8" t="s">
        <v>95</v>
      </c>
      <c r="B43" s="2">
        <v>0.54022988505747105</v>
      </c>
      <c r="C43" s="2">
        <v>0.53048780487804903</v>
      </c>
      <c r="D43" s="2">
        <v>0.471830985915493</v>
      </c>
      <c r="E43" s="2">
        <v>0.47407407407407398</v>
      </c>
      <c r="F43" s="2">
        <v>0.50909090909090904</v>
      </c>
      <c r="G43" s="2">
        <v>0.51376146788990795</v>
      </c>
      <c r="H43" s="2">
        <v>0.46226415094339601</v>
      </c>
      <c r="I43" s="2">
        <v>0.44347826086956499</v>
      </c>
      <c r="J43" s="2">
        <v>0.41538461538461502</v>
      </c>
      <c r="K43" s="2">
        <v>0.411392405063291</v>
      </c>
    </row>
    <row r="44" spans="1:11" x14ac:dyDescent="0.25">
      <c r="A44" s="8" t="s">
        <v>96</v>
      </c>
      <c r="B44" s="2">
        <v>0.109195402298851</v>
      </c>
      <c r="C44" s="2">
        <v>0.146341463414634</v>
      </c>
      <c r="D44" s="2">
        <v>0.19718309859154901</v>
      </c>
      <c r="E44" s="2">
        <v>0.22962962962962999</v>
      </c>
      <c r="F44" s="2">
        <v>0.25454545454545502</v>
      </c>
      <c r="G44" s="2">
        <v>0.23853211009174299</v>
      </c>
      <c r="H44" s="2">
        <v>0.29245283018867901</v>
      </c>
      <c r="I44" s="2">
        <v>0.26956521739130401</v>
      </c>
      <c r="J44" s="2">
        <v>0.269230769230769</v>
      </c>
      <c r="K44" s="2">
        <v>0.221518987341772</v>
      </c>
    </row>
    <row r="45" spans="1:11" x14ac:dyDescent="0.25">
      <c r="A45" s="8" t="s">
        <v>97</v>
      </c>
      <c r="B45" s="2">
        <v>1.72413793103448E-2</v>
      </c>
      <c r="C45" s="2">
        <v>1.8292682926829298E-2</v>
      </c>
      <c r="D45" s="2">
        <v>2.1126760563380299E-2</v>
      </c>
      <c r="E45" s="2">
        <v>2.96296296296296E-2</v>
      </c>
      <c r="F45" s="2">
        <v>9.0909090909090905E-3</v>
      </c>
      <c r="G45" s="2">
        <v>1.8348623853211E-2</v>
      </c>
      <c r="H45" s="2">
        <v>1.88679245283019E-2</v>
      </c>
      <c r="I45" s="2">
        <v>1.7391304347826101E-2</v>
      </c>
      <c r="J45" s="2">
        <v>1.5384615384615399E-2</v>
      </c>
      <c r="K45" s="2">
        <v>2.53164556962025E-2</v>
      </c>
    </row>
    <row r="46" spans="1:11" x14ac:dyDescent="0.25">
      <c r="A46" s="8" t="s">
        <v>98</v>
      </c>
      <c r="B46" s="2">
        <v>0.12068965517241401</v>
      </c>
      <c r="C46" s="2">
        <v>0.115853658536585</v>
      </c>
      <c r="D46" s="2">
        <v>0.11971830985915501</v>
      </c>
      <c r="E46" s="2">
        <v>8.8888888888888906E-2</v>
      </c>
      <c r="F46" s="2">
        <v>9.0909090909090898E-2</v>
      </c>
      <c r="G46" s="2">
        <v>8.2568807339449504E-2</v>
      </c>
      <c r="H46" s="2">
        <v>6.6037735849056603E-2</v>
      </c>
      <c r="I46" s="2">
        <v>8.6956521739130405E-2</v>
      </c>
      <c r="J46" s="2">
        <v>0.1</v>
      </c>
      <c r="K46" s="2">
        <v>0.120253164556962</v>
      </c>
    </row>
    <row r="47" spans="1:11" x14ac:dyDescent="0.25">
      <c r="A47" s="8" t="s">
        <v>99</v>
      </c>
      <c r="B47" s="2">
        <v>0.109195402298851</v>
      </c>
      <c r="C47" s="2">
        <v>0.103658536585366</v>
      </c>
      <c r="D47" s="2">
        <v>0.11267605633802801</v>
      </c>
      <c r="E47" s="2">
        <v>0.133333333333333</v>
      </c>
      <c r="F47" s="2">
        <v>0.109090909090909</v>
      </c>
      <c r="G47" s="2">
        <v>0.11009174311926601</v>
      </c>
      <c r="H47" s="2">
        <v>0.113207547169811</v>
      </c>
      <c r="I47" s="2">
        <v>0.139130434782609</v>
      </c>
      <c r="J47" s="2">
        <v>0.16153846153846199</v>
      </c>
      <c r="K47" s="2">
        <v>0.151898734177215</v>
      </c>
    </row>
    <row r="48" spans="1:11" x14ac:dyDescent="0.25">
      <c r="A48" s="8" t="s">
        <v>100</v>
      </c>
      <c r="B48" s="2">
        <v>0.10344827586206901</v>
      </c>
      <c r="C48" s="2">
        <v>8.5365853658536606E-2</v>
      </c>
      <c r="D48" s="2">
        <v>7.7464788732394402E-2</v>
      </c>
      <c r="E48" s="2">
        <v>4.4444444444444398E-2</v>
      </c>
      <c r="F48" s="2">
        <v>2.7272727272727299E-2</v>
      </c>
      <c r="G48" s="2">
        <v>3.6697247706422E-2</v>
      </c>
      <c r="H48" s="2">
        <v>4.71698113207547E-2</v>
      </c>
      <c r="I48" s="2">
        <v>4.3478260869565202E-2</v>
      </c>
      <c r="J48" s="2">
        <v>3.8461538461538498E-2</v>
      </c>
      <c r="K48" s="2">
        <v>6.9620253164557E-2</v>
      </c>
    </row>
    <row r="49" spans="1:12" x14ac:dyDescent="0.25">
      <c r="A49" s="15"/>
    </row>
    <row r="50" spans="1:12" x14ac:dyDescent="0.25">
      <c r="A50" s="15"/>
    </row>
    <row r="51" spans="1:12" x14ac:dyDescent="0.25">
      <c r="A51" s="15"/>
      <c r="B51" s="21" t="s">
        <v>30</v>
      </c>
      <c r="C51" s="21"/>
      <c r="D51" s="21"/>
      <c r="E51" s="21"/>
      <c r="F51" s="21"/>
      <c r="G51" s="21"/>
      <c r="H51" s="21"/>
      <c r="I51" s="21"/>
      <c r="J51" s="21"/>
      <c r="K51" s="6" t="s">
        <v>31</v>
      </c>
      <c r="L51" s="6" t="s">
        <v>32</v>
      </c>
    </row>
    <row r="52" spans="1:12" x14ac:dyDescent="0.25">
      <c r="A52" s="9" t="s">
        <v>33</v>
      </c>
      <c r="B52" s="4" t="s">
        <v>14</v>
      </c>
      <c r="C52" s="4" t="s">
        <v>15</v>
      </c>
      <c r="D52" s="4" t="s">
        <v>16</v>
      </c>
      <c r="E52" s="4" t="s">
        <v>17</v>
      </c>
      <c r="F52" s="4" t="s">
        <v>18</v>
      </c>
      <c r="G52" s="4" t="s">
        <v>19</v>
      </c>
      <c r="H52" s="4" t="s">
        <v>20</v>
      </c>
      <c r="I52" s="4" t="s">
        <v>21</v>
      </c>
      <c r="J52" s="4" t="s">
        <v>22</v>
      </c>
      <c r="K52" s="4" t="s">
        <v>23</v>
      </c>
      <c r="L52" s="4" t="s">
        <v>24</v>
      </c>
    </row>
    <row r="53" spans="1:12" x14ac:dyDescent="0.25">
      <c r="A53" s="8" t="s">
        <v>83</v>
      </c>
      <c r="B53" s="2">
        <v>-8.2352941176470601E-2</v>
      </c>
      <c r="C53" s="2">
        <v>0.102564102564103</v>
      </c>
      <c r="D53" s="2">
        <v>-6.9767441860465101E-2</v>
      </c>
      <c r="E53" s="2">
        <v>-7.4999999999999997E-2</v>
      </c>
      <c r="F53" s="2">
        <v>-2.7027027027027001E-2</v>
      </c>
      <c r="G53" s="2">
        <v>-0.15277777777777801</v>
      </c>
      <c r="H53" s="2">
        <v>8.1967213114754106E-2</v>
      </c>
      <c r="I53" s="2">
        <v>0.15151515151515199</v>
      </c>
      <c r="J53" s="2">
        <v>6.5789473684210495E-2</v>
      </c>
      <c r="K53" s="3">
        <v>0.125</v>
      </c>
      <c r="L53" s="3">
        <v>-4.7058823529411799E-2</v>
      </c>
    </row>
    <row r="54" spans="1:12" x14ac:dyDescent="0.25">
      <c r="A54" s="8" t="s">
        <v>84</v>
      </c>
      <c r="B54" s="2">
        <v>0.22222222222222199</v>
      </c>
      <c r="C54" s="2">
        <v>-9.0909090909090898E-2</v>
      </c>
      <c r="D54" s="2">
        <v>-0.2</v>
      </c>
      <c r="E54" s="2">
        <v>0</v>
      </c>
      <c r="F54" s="2">
        <v>0.25</v>
      </c>
      <c r="G54" s="2">
        <v>0.2</v>
      </c>
      <c r="H54" s="2">
        <v>0</v>
      </c>
      <c r="I54" s="2">
        <v>-8.3333333333333301E-2</v>
      </c>
      <c r="J54" s="2">
        <v>0.18181818181818199</v>
      </c>
      <c r="K54" s="3">
        <v>0.3</v>
      </c>
      <c r="L54" s="3">
        <v>0.44444444444444398</v>
      </c>
    </row>
    <row r="55" spans="1:12" x14ac:dyDescent="0.25">
      <c r="A55" s="8" t="s">
        <v>85</v>
      </c>
      <c r="B55" s="2">
        <v>0.28571428571428598</v>
      </c>
      <c r="C55" s="2">
        <v>0</v>
      </c>
      <c r="D55" s="2">
        <v>0</v>
      </c>
      <c r="E55" s="2">
        <v>5.5555555555555601E-2</v>
      </c>
      <c r="F55" s="2">
        <v>0.157894736842105</v>
      </c>
      <c r="G55" s="2">
        <v>0</v>
      </c>
      <c r="H55" s="2">
        <v>0</v>
      </c>
      <c r="I55" s="2">
        <v>0.18181818181818199</v>
      </c>
      <c r="J55" s="2">
        <v>3.8461538461538498E-2</v>
      </c>
      <c r="K55" s="3">
        <v>0.22727272727272699</v>
      </c>
      <c r="L55" s="3">
        <v>0.92857142857142905</v>
      </c>
    </row>
    <row r="56" spans="1:12" x14ac:dyDescent="0.25">
      <c r="A56" s="8" t="s">
        <v>86</v>
      </c>
      <c r="B56" s="2">
        <v>2.9649595687331502E-2</v>
      </c>
      <c r="C56" s="2">
        <v>3.1413612565444997E-2</v>
      </c>
      <c r="D56" s="2">
        <v>2.5380710659898501E-3</v>
      </c>
      <c r="E56" s="2">
        <v>3.5443037974683497E-2</v>
      </c>
      <c r="F56" s="2">
        <v>0</v>
      </c>
      <c r="G56" s="2">
        <v>-3.9119804400978002E-2</v>
      </c>
      <c r="H56" s="2">
        <v>4.0712468193384199E-2</v>
      </c>
      <c r="I56" s="2">
        <v>1.9559902200489001E-2</v>
      </c>
      <c r="J56" s="2">
        <v>3.1175059952038401E-2</v>
      </c>
      <c r="K56" s="3">
        <v>5.1344743276283598E-2</v>
      </c>
      <c r="L56" s="3">
        <v>0.15902964959568699</v>
      </c>
    </row>
    <row r="57" spans="1:12" x14ac:dyDescent="0.25">
      <c r="A57" s="8" t="s">
        <v>87</v>
      </c>
      <c r="B57" s="2">
        <v>-7.69230769230769E-2</v>
      </c>
      <c r="C57" s="2">
        <v>0.16666666666666699</v>
      </c>
      <c r="D57" s="2">
        <v>0</v>
      </c>
      <c r="E57" s="2">
        <v>7.1428571428571397E-2</v>
      </c>
      <c r="F57" s="2">
        <v>0.133333333333333</v>
      </c>
      <c r="G57" s="2">
        <v>-5.8823529411764698E-2</v>
      </c>
      <c r="H57" s="2">
        <v>0.125</v>
      </c>
      <c r="I57" s="2">
        <v>0.33333333333333298</v>
      </c>
      <c r="J57" s="2">
        <v>-8.3333333333333301E-2</v>
      </c>
      <c r="K57" s="3">
        <v>0.29411764705882398</v>
      </c>
      <c r="L57" s="3">
        <v>0.69230769230769196</v>
      </c>
    </row>
    <row r="58" spans="1:12" x14ac:dyDescent="0.25">
      <c r="A58" s="8" t="s">
        <v>88</v>
      </c>
      <c r="B58" s="2">
        <v>-7.69230769230769E-2</v>
      </c>
      <c r="C58" s="2">
        <v>0.16666666666666699</v>
      </c>
      <c r="D58" s="2">
        <v>-0.16666666666666699</v>
      </c>
      <c r="E58" s="2">
        <v>-5.7142857142857099E-2</v>
      </c>
      <c r="F58" s="2">
        <v>-0.24242424242424199</v>
      </c>
      <c r="G58" s="2">
        <v>0.12</v>
      </c>
      <c r="H58" s="2">
        <v>0.107142857142857</v>
      </c>
      <c r="I58" s="2">
        <v>0</v>
      </c>
      <c r="J58" s="2">
        <v>3.2258064516128997E-2</v>
      </c>
      <c r="K58" s="3">
        <v>0.28000000000000003</v>
      </c>
      <c r="L58" s="3">
        <v>-0.17948717948717899</v>
      </c>
    </row>
    <row r="59" spans="1:12" x14ac:dyDescent="0.25">
      <c r="A59" s="8" t="s">
        <v>89</v>
      </c>
      <c r="B59" s="2">
        <v>0</v>
      </c>
      <c r="C59" s="2">
        <v>-0.25</v>
      </c>
      <c r="D59" s="2">
        <v>-0.33333333333333298</v>
      </c>
      <c r="E59" s="2">
        <v>0</v>
      </c>
      <c r="F59" s="2">
        <v>0</v>
      </c>
      <c r="G59" s="2">
        <v>0</v>
      </c>
      <c r="H59" s="2">
        <v>1.5</v>
      </c>
      <c r="I59" s="2">
        <v>0</v>
      </c>
      <c r="J59" s="2">
        <v>0.2</v>
      </c>
      <c r="K59" s="3">
        <v>2</v>
      </c>
      <c r="L59" s="3">
        <v>0.5</v>
      </c>
    </row>
    <row r="60" spans="1:12" x14ac:dyDescent="0.25">
      <c r="A60" s="8" t="s">
        <v>90</v>
      </c>
      <c r="B60" s="2">
        <v>0</v>
      </c>
      <c r="C60" s="2">
        <v>0</v>
      </c>
      <c r="D60" s="2">
        <v>0</v>
      </c>
      <c r="E60" s="2">
        <v>0</v>
      </c>
      <c r="F60" s="2">
        <v>0</v>
      </c>
      <c r="G60" s="2">
        <v>0</v>
      </c>
      <c r="H60" s="2">
        <v>-1</v>
      </c>
      <c r="I60" s="2">
        <v>0</v>
      </c>
      <c r="J60" s="2">
        <v>0</v>
      </c>
      <c r="K60" s="3">
        <v>-1</v>
      </c>
      <c r="L60" s="3">
        <v>0</v>
      </c>
    </row>
    <row r="61" spans="1:12" x14ac:dyDescent="0.25">
      <c r="A61" s="8" t="s">
        <v>91</v>
      </c>
      <c r="B61" s="2">
        <v>0</v>
      </c>
      <c r="C61" s="2">
        <v>-1</v>
      </c>
      <c r="D61" s="2">
        <v>0</v>
      </c>
      <c r="E61" s="2">
        <v>0</v>
      </c>
      <c r="F61" s="2">
        <v>0</v>
      </c>
      <c r="G61" s="2">
        <v>0</v>
      </c>
      <c r="H61" s="2">
        <v>0</v>
      </c>
      <c r="I61" s="2">
        <v>0</v>
      </c>
      <c r="J61" s="2">
        <v>0</v>
      </c>
      <c r="K61" s="3">
        <v>0</v>
      </c>
      <c r="L61" s="3">
        <v>0</v>
      </c>
    </row>
    <row r="62" spans="1:12" x14ac:dyDescent="0.25">
      <c r="A62" s="8" t="s">
        <v>92</v>
      </c>
      <c r="B62" s="2">
        <v>0.13636363636363599</v>
      </c>
      <c r="C62" s="2">
        <v>-0.14000000000000001</v>
      </c>
      <c r="D62" s="2">
        <v>-0.186046511627907</v>
      </c>
      <c r="E62" s="2">
        <v>-0.17142857142857101</v>
      </c>
      <c r="F62" s="2">
        <v>3.4482758620689703E-2</v>
      </c>
      <c r="G62" s="2">
        <v>-0.1</v>
      </c>
      <c r="H62" s="2">
        <v>3.7037037037037E-2</v>
      </c>
      <c r="I62" s="2">
        <v>7.1428571428571397E-2</v>
      </c>
      <c r="J62" s="2">
        <v>0.1</v>
      </c>
      <c r="K62" s="3">
        <v>0.1</v>
      </c>
      <c r="L62" s="3">
        <v>-0.25</v>
      </c>
    </row>
    <row r="63" spans="1:12" x14ac:dyDescent="0.25">
      <c r="A63" s="8" t="s">
        <v>93</v>
      </c>
      <c r="B63" s="2">
        <v>0</v>
      </c>
      <c r="C63" s="2">
        <v>0</v>
      </c>
      <c r="D63" s="2">
        <v>0</v>
      </c>
      <c r="E63" s="2">
        <v>0</v>
      </c>
      <c r="F63" s="2">
        <v>0</v>
      </c>
      <c r="G63" s="2">
        <v>0</v>
      </c>
      <c r="H63" s="2">
        <v>0</v>
      </c>
      <c r="I63" s="2">
        <v>0</v>
      </c>
      <c r="J63" s="2">
        <v>0</v>
      </c>
      <c r="K63" s="3">
        <v>0</v>
      </c>
      <c r="L63" s="3">
        <v>0</v>
      </c>
    </row>
    <row r="64" spans="1:12" x14ac:dyDescent="0.25">
      <c r="A64" s="8" t="s">
        <v>94</v>
      </c>
      <c r="B64" s="2">
        <v>-0.42857142857142899</v>
      </c>
      <c r="C64" s="2">
        <v>-0.25</v>
      </c>
      <c r="D64" s="2">
        <v>0</v>
      </c>
      <c r="E64" s="2">
        <v>0</v>
      </c>
      <c r="F64" s="2">
        <v>-0.33333333333333298</v>
      </c>
      <c r="G64" s="2">
        <v>0.5</v>
      </c>
      <c r="H64" s="2">
        <v>0.33333333333333298</v>
      </c>
      <c r="I64" s="2">
        <v>0</v>
      </c>
      <c r="J64" s="2">
        <v>0</v>
      </c>
      <c r="K64" s="3">
        <v>1</v>
      </c>
      <c r="L64" s="3">
        <v>-0.42857142857142899</v>
      </c>
    </row>
    <row r="65" spans="1:12" x14ac:dyDescent="0.25">
      <c r="A65" s="8" t="s">
        <v>95</v>
      </c>
      <c r="B65" s="2">
        <v>-7.4468085106383003E-2</v>
      </c>
      <c r="C65" s="2">
        <v>-0.229885057471264</v>
      </c>
      <c r="D65" s="2">
        <v>-4.47761194029851E-2</v>
      </c>
      <c r="E65" s="2">
        <v>-0.125</v>
      </c>
      <c r="F65" s="2">
        <v>0</v>
      </c>
      <c r="G65" s="2">
        <v>-0.125</v>
      </c>
      <c r="H65" s="2">
        <v>4.08163265306122E-2</v>
      </c>
      <c r="I65" s="2">
        <v>5.8823529411764698E-2</v>
      </c>
      <c r="J65" s="2">
        <v>0.203703703703704</v>
      </c>
      <c r="K65" s="3">
        <v>0.160714285714286</v>
      </c>
      <c r="L65" s="3">
        <v>-0.30851063829787201</v>
      </c>
    </row>
    <row r="66" spans="1:12" x14ac:dyDescent="0.25">
      <c r="A66" s="8" t="s">
        <v>96</v>
      </c>
      <c r="B66" s="2">
        <v>0.26315789473684198</v>
      </c>
      <c r="C66" s="2">
        <v>0.16666666666666699</v>
      </c>
      <c r="D66" s="2">
        <v>0.107142857142857</v>
      </c>
      <c r="E66" s="2">
        <v>-9.6774193548387094E-2</v>
      </c>
      <c r="F66" s="2">
        <v>-7.1428571428571397E-2</v>
      </c>
      <c r="G66" s="2">
        <v>0.19230769230769201</v>
      </c>
      <c r="H66" s="2">
        <v>0</v>
      </c>
      <c r="I66" s="2">
        <v>0.12903225806451599</v>
      </c>
      <c r="J66" s="2">
        <v>0</v>
      </c>
      <c r="K66" s="3">
        <v>0.34615384615384598</v>
      </c>
      <c r="L66" s="3">
        <v>0.84210526315789502</v>
      </c>
    </row>
    <row r="67" spans="1:12" x14ac:dyDescent="0.25">
      <c r="A67" s="8" t="s">
        <v>97</v>
      </c>
      <c r="B67" s="2">
        <v>0</v>
      </c>
      <c r="C67" s="2">
        <v>0</v>
      </c>
      <c r="D67" s="2">
        <v>0.33333333333333298</v>
      </c>
      <c r="E67" s="2">
        <v>-0.75</v>
      </c>
      <c r="F67" s="2">
        <v>1</v>
      </c>
      <c r="G67" s="2">
        <v>0</v>
      </c>
      <c r="H67" s="2">
        <v>0</v>
      </c>
      <c r="I67" s="2">
        <v>0</v>
      </c>
      <c r="J67" s="2">
        <v>1</v>
      </c>
      <c r="K67" s="3">
        <v>1</v>
      </c>
      <c r="L67" s="3">
        <v>0.33333333333333298</v>
      </c>
    </row>
    <row r="68" spans="1:12" x14ac:dyDescent="0.25">
      <c r="A68" s="8" t="s">
        <v>98</v>
      </c>
      <c r="B68" s="2">
        <v>-9.5238095238095205E-2</v>
      </c>
      <c r="C68" s="2">
        <v>-0.105263157894737</v>
      </c>
      <c r="D68" s="2">
        <v>-0.29411764705882398</v>
      </c>
      <c r="E68" s="2">
        <v>-0.16666666666666699</v>
      </c>
      <c r="F68" s="2">
        <v>-0.1</v>
      </c>
      <c r="G68" s="2">
        <v>-0.22222222222222199</v>
      </c>
      <c r="H68" s="2">
        <v>0.42857142857142899</v>
      </c>
      <c r="I68" s="2">
        <v>0.3</v>
      </c>
      <c r="J68" s="2">
        <v>0.46153846153846201</v>
      </c>
      <c r="K68" s="3">
        <v>1.1111111111111101</v>
      </c>
      <c r="L68" s="3">
        <v>-9.5238095238095205E-2</v>
      </c>
    </row>
    <row r="69" spans="1:12" x14ac:dyDescent="0.25">
      <c r="A69" s="8" t="s">
        <v>99</v>
      </c>
      <c r="B69" s="2">
        <v>-0.105263157894737</v>
      </c>
      <c r="C69" s="2">
        <v>-5.8823529411764698E-2</v>
      </c>
      <c r="D69" s="2">
        <v>0.125</v>
      </c>
      <c r="E69" s="2">
        <v>-0.33333333333333298</v>
      </c>
      <c r="F69" s="2">
        <v>0</v>
      </c>
      <c r="G69" s="2">
        <v>0</v>
      </c>
      <c r="H69" s="2">
        <v>0.33333333333333298</v>
      </c>
      <c r="I69" s="2">
        <v>0.3125</v>
      </c>
      <c r="J69" s="2">
        <v>0.14285714285714299</v>
      </c>
      <c r="K69" s="3">
        <v>1</v>
      </c>
      <c r="L69" s="3">
        <v>0.26315789473684198</v>
      </c>
    </row>
    <row r="70" spans="1:12" x14ac:dyDescent="0.25">
      <c r="A70" s="8" t="s">
        <v>100</v>
      </c>
      <c r="B70" s="2">
        <v>-0.22222222222222199</v>
      </c>
      <c r="C70" s="2">
        <v>-0.214285714285714</v>
      </c>
      <c r="D70" s="2">
        <v>-0.45454545454545497</v>
      </c>
      <c r="E70" s="2">
        <v>-0.5</v>
      </c>
      <c r="F70" s="2">
        <v>0.33333333333333298</v>
      </c>
      <c r="G70" s="2">
        <v>0.25</v>
      </c>
      <c r="H70" s="2">
        <v>0</v>
      </c>
      <c r="I70" s="2">
        <v>0</v>
      </c>
      <c r="J70" s="2">
        <v>1.2</v>
      </c>
      <c r="K70" s="3">
        <v>1.75</v>
      </c>
      <c r="L70" s="3">
        <v>-0.38888888888888901</v>
      </c>
    </row>
    <row r="71" spans="1:12" x14ac:dyDescent="0.25">
      <c r="A71" s="11" t="s">
        <v>13</v>
      </c>
      <c r="B71" s="3">
        <v>0</v>
      </c>
      <c r="C71" s="3">
        <v>-6.5703022339027601E-3</v>
      </c>
      <c r="D71" s="3">
        <v>-3.9682539682539701E-2</v>
      </c>
      <c r="E71" s="3">
        <v>-3.1680440771349898E-2</v>
      </c>
      <c r="F71" s="3">
        <v>-5.6899004267425297E-3</v>
      </c>
      <c r="G71" s="3">
        <v>-4.0057224606580802E-2</v>
      </c>
      <c r="H71" s="3">
        <v>5.9612518628912099E-2</v>
      </c>
      <c r="I71" s="3">
        <v>6.1884669479606198E-2</v>
      </c>
      <c r="J71" s="3">
        <v>6.8874172185430502E-2</v>
      </c>
      <c r="K71" s="3">
        <v>0.15450643776824</v>
      </c>
      <c r="L71" s="3">
        <v>6.0446780551905402E-2</v>
      </c>
    </row>
    <row r="72" spans="1:12" x14ac:dyDescent="0.25">
      <c r="A72" s="15"/>
    </row>
    <row r="73" spans="1:12" x14ac:dyDescent="0.25">
      <c r="A73" s="13" t="s">
        <v>34</v>
      </c>
    </row>
    <row r="74" spans="1:12" x14ac:dyDescent="0.25">
      <c r="A74" s="14" t="s">
        <v>35</v>
      </c>
    </row>
    <row r="75" spans="1:12" x14ac:dyDescent="0.25">
      <c r="A75" s="14" t="s">
        <v>36</v>
      </c>
    </row>
    <row r="76" spans="1:12" x14ac:dyDescent="0.25">
      <c r="A76" s="14" t="s">
        <v>37</v>
      </c>
    </row>
    <row r="77" spans="1:12" x14ac:dyDescent="0.25">
      <c r="A77" s="14" t="s">
        <v>102</v>
      </c>
    </row>
    <row r="78" spans="1:12" x14ac:dyDescent="0.25">
      <c r="A78" s="14" t="s">
        <v>38</v>
      </c>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212</v>
      </c>
    </row>
    <row r="2" spans="1:11" ht="15" x14ac:dyDescent="0.25">
      <c r="A2" s="12" t="s">
        <v>213</v>
      </c>
    </row>
    <row r="3" spans="1:11" ht="15" x14ac:dyDescent="0.25">
      <c r="A3" s="12" t="s">
        <v>27</v>
      </c>
    </row>
    <row r="4" spans="1:11" x14ac:dyDescent="0.25">
      <c r="A4" s="15"/>
    </row>
    <row r="5" spans="1:11" x14ac:dyDescent="0.25">
      <c r="A5" s="17" t="str">
        <f>HYPERLINK("#'Table of contents'!A92",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10</v>
      </c>
      <c r="B8" s="1">
        <v>72</v>
      </c>
      <c r="C8" s="1">
        <v>82</v>
      </c>
      <c r="D8" s="1">
        <v>85</v>
      </c>
      <c r="E8" s="1">
        <v>81</v>
      </c>
      <c r="F8" s="1">
        <v>67</v>
      </c>
      <c r="G8" s="1">
        <v>70</v>
      </c>
      <c r="H8" s="1">
        <v>62</v>
      </c>
      <c r="I8" s="1">
        <v>61</v>
      </c>
      <c r="J8" s="1">
        <v>57</v>
      </c>
      <c r="K8" s="1">
        <v>35</v>
      </c>
    </row>
    <row r="9" spans="1:11" x14ac:dyDescent="0.25">
      <c r="A9" s="16" t="s">
        <v>11</v>
      </c>
      <c r="B9" s="1">
        <v>1026</v>
      </c>
      <c r="C9" s="1">
        <v>918</v>
      </c>
      <c r="D9" s="1">
        <v>874</v>
      </c>
      <c r="E9" s="1">
        <v>887</v>
      </c>
      <c r="F9" s="1">
        <v>887</v>
      </c>
      <c r="G9" s="1">
        <v>866</v>
      </c>
      <c r="H9" s="1">
        <v>920</v>
      </c>
      <c r="I9" s="1">
        <v>962</v>
      </c>
      <c r="J9" s="1">
        <v>1028</v>
      </c>
      <c r="K9" s="1">
        <v>1118</v>
      </c>
    </row>
    <row r="10" spans="1:11" x14ac:dyDescent="0.25">
      <c r="A10" s="16" t="s">
        <v>12</v>
      </c>
      <c r="B10" s="1">
        <v>259</v>
      </c>
      <c r="C10" s="1">
        <v>244</v>
      </c>
      <c r="D10" s="1">
        <v>245</v>
      </c>
      <c r="E10" s="1">
        <v>257</v>
      </c>
      <c r="F10" s="1">
        <v>291</v>
      </c>
      <c r="G10" s="1">
        <v>289</v>
      </c>
      <c r="H10" s="1">
        <v>279</v>
      </c>
      <c r="I10" s="1">
        <v>289</v>
      </c>
      <c r="J10" s="1">
        <v>286</v>
      </c>
      <c r="K10" s="1">
        <v>300</v>
      </c>
    </row>
    <row r="11" spans="1:11" x14ac:dyDescent="0.25">
      <c r="A11" s="10" t="s">
        <v>13</v>
      </c>
      <c r="B11" s="5">
        <v>1357</v>
      </c>
      <c r="C11" s="5">
        <v>1244</v>
      </c>
      <c r="D11" s="5">
        <v>1204</v>
      </c>
      <c r="E11" s="5">
        <v>1225</v>
      </c>
      <c r="F11" s="5">
        <v>1245</v>
      </c>
      <c r="G11" s="5">
        <v>1225</v>
      </c>
      <c r="H11" s="5">
        <v>1261</v>
      </c>
      <c r="I11" s="5">
        <v>1312</v>
      </c>
      <c r="J11" s="5">
        <v>1371</v>
      </c>
      <c r="K11" s="5">
        <v>1453</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10</v>
      </c>
      <c r="B16" s="2">
        <v>5.3058216654384698E-2</v>
      </c>
      <c r="C16" s="2">
        <v>6.5916398713826402E-2</v>
      </c>
      <c r="D16" s="2">
        <v>7.0598006644518305E-2</v>
      </c>
      <c r="E16" s="2">
        <v>6.6122448979591797E-2</v>
      </c>
      <c r="F16" s="2">
        <v>5.38152610441767E-2</v>
      </c>
      <c r="G16" s="2">
        <v>5.7142857142857099E-2</v>
      </c>
      <c r="H16" s="2">
        <v>4.9167327517843001E-2</v>
      </c>
      <c r="I16" s="2">
        <v>4.6493902439024397E-2</v>
      </c>
      <c r="J16" s="2">
        <v>4.1575492341356698E-2</v>
      </c>
      <c r="K16" s="2">
        <v>2.4088093599449401E-2</v>
      </c>
    </row>
    <row r="17" spans="1:12" x14ac:dyDescent="0.25">
      <c r="A17" s="8" t="s">
        <v>11</v>
      </c>
      <c r="B17" s="2">
        <v>0.75607958732498204</v>
      </c>
      <c r="C17" s="2">
        <v>0.73794212218649502</v>
      </c>
      <c r="D17" s="2">
        <v>0.72591362126245895</v>
      </c>
      <c r="E17" s="2">
        <v>0.72408163265306102</v>
      </c>
      <c r="F17" s="2">
        <v>0.71244979919678697</v>
      </c>
      <c r="G17" s="2">
        <v>0.70693877551020401</v>
      </c>
      <c r="H17" s="2">
        <v>0.72957969865186401</v>
      </c>
      <c r="I17" s="2">
        <v>0.73323170731707299</v>
      </c>
      <c r="J17" s="2">
        <v>0.74981765134938005</v>
      </c>
      <c r="K17" s="2">
        <v>0.76944253269098395</v>
      </c>
    </row>
    <row r="18" spans="1:12" x14ac:dyDescent="0.25">
      <c r="A18" s="8" t="s">
        <v>12</v>
      </c>
      <c r="B18" s="2">
        <v>0.19086219602063401</v>
      </c>
      <c r="C18" s="2">
        <v>0.196141479099678</v>
      </c>
      <c r="D18" s="2">
        <v>0.20348837209302301</v>
      </c>
      <c r="E18" s="2">
        <v>0.20979591836734701</v>
      </c>
      <c r="F18" s="2">
        <v>0.233734939759036</v>
      </c>
      <c r="G18" s="2">
        <v>0.235918367346939</v>
      </c>
      <c r="H18" s="2">
        <v>0.22125297383029299</v>
      </c>
      <c r="I18" s="2">
        <v>0.220274390243902</v>
      </c>
      <c r="J18" s="2">
        <v>0.20860685630926301</v>
      </c>
      <c r="K18" s="2">
        <v>0.206469373709566</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10</v>
      </c>
      <c r="B23" s="2">
        <v>0.13888888888888901</v>
      </c>
      <c r="C23" s="2">
        <v>3.65853658536585E-2</v>
      </c>
      <c r="D23" s="2">
        <v>-4.7058823529411799E-2</v>
      </c>
      <c r="E23" s="2">
        <v>-0.172839506172839</v>
      </c>
      <c r="F23" s="2">
        <v>4.47761194029851E-2</v>
      </c>
      <c r="G23" s="2">
        <v>-0.114285714285714</v>
      </c>
      <c r="H23" s="2">
        <v>-1.6129032258064498E-2</v>
      </c>
      <c r="I23" s="2">
        <v>-6.5573770491803296E-2</v>
      </c>
      <c r="J23" s="2">
        <v>-0.38596491228070201</v>
      </c>
      <c r="K23" s="3">
        <v>-0.5</v>
      </c>
      <c r="L23" s="3">
        <v>-0.51388888888888895</v>
      </c>
    </row>
    <row r="24" spans="1:12" x14ac:dyDescent="0.25">
      <c r="A24" s="8" t="s">
        <v>11</v>
      </c>
      <c r="B24" s="2">
        <v>-0.105263157894737</v>
      </c>
      <c r="C24" s="2">
        <v>-4.7930283224400898E-2</v>
      </c>
      <c r="D24" s="2">
        <v>1.48741418764302E-2</v>
      </c>
      <c r="E24" s="2">
        <v>0</v>
      </c>
      <c r="F24" s="2">
        <v>-2.3675310033821902E-2</v>
      </c>
      <c r="G24" s="2">
        <v>6.23556581986143E-2</v>
      </c>
      <c r="H24" s="2">
        <v>4.5652173913043499E-2</v>
      </c>
      <c r="I24" s="2">
        <v>6.8607068607068597E-2</v>
      </c>
      <c r="J24" s="2">
        <v>8.75486381322957E-2</v>
      </c>
      <c r="K24" s="3">
        <v>0.29099307159353299</v>
      </c>
      <c r="L24" s="3">
        <v>8.9668615984405495E-2</v>
      </c>
    </row>
    <row r="25" spans="1:12" x14ac:dyDescent="0.25">
      <c r="A25" s="8" t="s">
        <v>12</v>
      </c>
      <c r="B25" s="2">
        <v>-5.7915057915057903E-2</v>
      </c>
      <c r="C25" s="2">
        <v>4.0983606557377103E-3</v>
      </c>
      <c r="D25" s="2">
        <v>4.8979591836734698E-2</v>
      </c>
      <c r="E25" s="2">
        <v>0.13229571984435801</v>
      </c>
      <c r="F25" s="2">
        <v>-6.8728522336769802E-3</v>
      </c>
      <c r="G25" s="2">
        <v>-3.4602076124567498E-2</v>
      </c>
      <c r="H25" s="2">
        <v>3.5842293906809999E-2</v>
      </c>
      <c r="I25" s="2">
        <v>-1.03806228373702E-2</v>
      </c>
      <c r="J25" s="2">
        <v>4.8951048951049E-2</v>
      </c>
      <c r="K25" s="3">
        <v>3.8062283737024201E-2</v>
      </c>
      <c r="L25" s="3">
        <v>0.15830115830115801</v>
      </c>
    </row>
    <row r="26" spans="1:12" x14ac:dyDescent="0.25">
      <c r="A26" s="11" t="s">
        <v>13</v>
      </c>
      <c r="B26" s="3">
        <v>-8.3271923360353703E-2</v>
      </c>
      <c r="C26" s="3">
        <v>-3.2154340836012901E-2</v>
      </c>
      <c r="D26" s="3">
        <v>1.74418604651163E-2</v>
      </c>
      <c r="E26" s="3">
        <v>1.6326530612244899E-2</v>
      </c>
      <c r="F26" s="3">
        <v>-1.60642570281124E-2</v>
      </c>
      <c r="G26" s="3">
        <v>2.9387755102040801E-2</v>
      </c>
      <c r="H26" s="3">
        <v>4.0444091990483703E-2</v>
      </c>
      <c r="I26" s="3">
        <v>4.4969512195121901E-2</v>
      </c>
      <c r="J26" s="3">
        <v>5.9810357403355198E-2</v>
      </c>
      <c r="K26" s="3">
        <v>0.18612244897959199</v>
      </c>
      <c r="L26" s="3">
        <v>7.0744288872512898E-2</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214</v>
      </c>
    </row>
    <row r="2" spans="1:11" ht="15" x14ac:dyDescent="0.25">
      <c r="A2" s="12" t="s">
        <v>213</v>
      </c>
    </row>
    <row r="3" spans="1:11" ht="15" x14ac:dyDescent="0.25">
      <c r="A3" s="12" t="s">
        <v>42</v>
      </c>
    </row>
    <row r="4" spans="1:11" x14ac:dyDescent="0.25">
      <c r="A4" s="15"/>
    </row>
    <row r="5" spans="1:11" x14ac:dyDescent="0.25">
      <c r="A5" s="17" t="str">
        <f>HYPERLINK("#'Table of contents'!A93",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39</v>
      </c>
      <c r="B8" s="1">
        <v>648</v>
      </c>
      <c r="C8" s="1">
        <v>571</v>
      </c>
      <c r="D8" s="1">
        <v>488</v>
      </c>
      <c r="E8" s="1">
        <v>472</v>
      </c>
      <c r="F8" s="1">
        <v>476</v>
      </c>
      <c r="G8" s="1">
        <v>480</v>
      </c>
      <c r="H8" s="1">
        <v>479</v>
      </c>
      <c r="I8" s="1">
        <v>502</v>
      </c>
      <c r="J8" s="1">
        <v>524</v>
      </c>
      <c r="K8" s="1">
        <v>561</v>
      </c>
    </row>
    <row r="9" spans="1:11" x14ac:dyDescent="0.25">
      <c r="A9" s="16" t="s">
        <v>40</v>
      </c>
      <c r="B9" s="1">
        <v>709</v>
      </c>
      <c r="C9" s="1">
        <v>673</v>
      </c>
      <c r="D9" s="1">
        <v>716</v>
      </c>
      <c r="E9" s="1">
        <v>753</v>
      </c>
      <c r="F9" s="1">
        <v>769</v>
      </c>
      <c r="G9" s="1">
        <v>745</v>
      </c>
      <c r="H9" s="1">
        <v>782</v>
      </c>
      <c r="I9" s="1">
        <v>810</v>
      </c>
      <c r="J9" s="1">
        <v>847</v>
      </c>
      <c r="K9" s="1">
        <v>892</v>
      </c>
    </row>
    <row r="10" spans="1:11" x14ac:dyDescent="0.25">
      <c r="A10" s="10" t="s">
        <v>13</v>
      </c>
      <c r="B10" s="5">
        <v>1357</v>
      </c>
      <c r="C10" s="5">
        <v>1244</v>
      </c>
      <c r="D10" s="5">
        <v>1204</v>
      </c>
      <c r="E10" s="5">
        <v>1225</v>
      </c>
      <c r="F10" s="5">
        <v>1245</v>
      </c>
      <c r="G10" s="5">
        <v>1225</v>
      </c>
      <c r="H10" s="5">
        <v>1261</v>
      </c>
      <c r="I10" s="5">
        <v>1312</v>
      </c>
      <c r="J10" s="5">
        <v>1371</v>
      </c>
      <c r="K10" s="5">
        <v>1453</v>
      </c>
    </row>
    <row r="11" spans="1:11" x14ac:dyDescent="0.25">
      <c r="A11" s="15"/>
    </row>
    <row r="12" spans="1:11" x14ac:dyDescent="0.25">
      <c r="A12" s="15"/>
    </row>
    <row r="13" spans="1:11" x14ac:dyDescent="0.25">
      <c r="A13" s="15"/>
      <c r="B13" s="21" t="s">
        <v>29</v>
      </c>
      <c r="C13" s="22"/>
      <c r="D13" s="22"/>
      <c r="E13" s="22"/>
      <c r="F13" s="22"/>
      <c r="G13" s="22"/>
      <c r="H13" s="22"/>
      <c r="I13" s="22"/>
      <c r="J13" s="22"/>
      <c r="K13" s="22"/>
    </row>
    <row r="14" spans="1:11" x14ac:dyDescent="0.25">
      <c r="A14" s="9" t="s">
        <v>33</v>
      </c>
      <c r="B14" s="4" t="s">
        <v>0</v>
      </c>
      <c r="C14" s="4" t="s">
        <v>1</v>
      </c>
      <c r="D14" s="4" t="s">
        <v>2</v>
      </c>
      <c r="E14" s="4" t="s">
        <v>3</v>
      </c>
      <c r="F14" s="4" t="s">
        <v>4</v>
      </c>
      <c r="G14" s="4" t="s">
        <v>5</v>
      </c>
      <c r="H14" s="4" t="s">
        <v>6</v>
      </c>
      <c r="I14" s="4" t="s">
        <v>7</v>
      </c>
      <c r="J14" s="4" t="s">
        <v>8</v>
      </c>
      <c r="K14" s="4" t="s">
        <v>9</v>
      </c>
    </row>
    <row r="15" spans="1:11" x14ac:dyDescent="0.25">
      <c r="A15" s="8" t="s">
        <v>39</v>
      </c>
      <c r="B15" s="2">
        <v>0.47752394988946201</v>
      </c>
      <c r="C15" s="2">
        <v>0.45900321543408401</v>
      </c>
      <c r="D15" s="2">
        <v>0.40531561461794002</v>
      </c>
      <c r="E15" s="2">
        <v>0.38530612244897999</v>
      </c>
      <c r="F15" s="2">
        <v>0.38232931726907599</v>
      </c>
      <c r="G15" s="2">
        <v>0.39183673469387797</v>
      </c>
      <c r="H15" s="2">
        <v>0.37985725614591598</v>
      </c>
      <c r="I15" s="2">
        <v>0.38262195121951198</v>
      </c>
      <c r="J15" s="2">
        <v>0.38220277169948902</v>
      </c>
      <c r="K15" s="2">
        <v>0.38609772883688898</v>
      </c>
    </row>
    <row r="16" spans="1:11" x14ac:dyDescent="0.25">
      <c r="A16" s="8" t="s">
        <v>40</v>
      </c>
      <c r="B16" s="2">
        <v>0.52247605011053799</v>
      </c>
      <c r="C16" s="2">
        <v>0.54099678456591604</v>
      </c>
      <c r="D16" s="2">
        <v>0.59468438538206003</v>
      </c>
      <c r="E16" s="2">
        <v>0.61469387755102001</v>
      </c>
      <c r="F16" s="2">
        <v>0.61767068273092396</v>
      </c>
      <c r="G16" s="2">
        <v>0.60816326530612197</v>
      </c>
      <c r="H16" s="2">
        <v>0.62014274385408397</v>
      </c>
      <c r="I16" s="2">
        <v>0.61737804878048796</v>
      </c>
      <c r="J16" s="2">
        <v>0.61779722830051098</v>
      </c>
      <c r="K16" s="2">
        <v>0.61390227116311102</v>
      </c>
    </row>
    <row r="17" spans="1:12" x14ac:dyDescent="0.25">
      <c r="A17" s="15"/>
    </row>
    <row r="18" spans="1:12" x14ac:dyDescent="0.25">
      <c r="A18" s="15"/>
    </row>
    <row r="19" spans="1:12" x14ac:dyDescent="0.25">
      <c r="A19" s="15"/>
      <c r="B19" s="21" t="s">
        <v>30</v>
      </c>
      <c r="C19" s="21"/>
      <c r="D19" s="21"/>
      <c r="E19" s="21"/>
      <c r="F19" s="21"/>
      <c r="G19" s="21"/>
      <c r="H19" s="21"/>
      <c r="I19" s="21"/>
      <c r="J19" s="21"/>
      <c r="K19" s="6" t="s">
        <v>31</v>
      </c>
      <c r="L19" s="6" t="s">
        <v>32</v>
      </c>
    </row>
    <row r="20" spans="1:12" x14ac:dyDescent="0.25">
      <c r="A20" s="9" t="s">
        <v>33</v>
      </c>
      <c r="B20" s="4" t="s">
        <v>14</v>
      </c>
      <c r="C20" s="4" t="s">
        <v>15</v>
      </c>
      <c r="D20" s="4" t="s">
        <v>16</v>
      </c>
      <c r="E20" s="4" t="s">
        <v>17</v>
      </c>
      <c r="F20" s="4" t="s">
        <v>18</v>
      </c>
      <c r="G20" s="4" t="s">
        <v>19</v>
      </c>
      <c r="H20" s="4" t="s">
        <v>20</v>
      </c>
      <c r="I20" s="4" t="s">
        <v>21</v>
      </c>
      <c r="J20" s="4" t="s">
        <v>22</v>
      </c>
      <c r="K20" s="4" t="s">
        <v>23</v>
      </c>
      <c r="L20" s="4" t="s">
        <v>24</v>
      </c>
    </row>
    <row r="21" spans="1:12" x14ac:dyDescent="0.25">
      <c r="A21" s="8" t="s">
        <v>39</v>
      </c>
      <c r="B21" s="2">
        <v>-0.11882716049382699</v>
      </c>
      <c r="C21" s="2">
        <v>-0.145359019264448</v>
      </c>
      <c r="D21" s="2">
        <v>-3.2786885245901599E-2</v>
      </c>
      <c r="E21" s="2">
        <v>8.4745762711864406E-3</v>
      </c>
      <c r="F21" s="2">
        <v>8.4033613445378096E-3</v>
      </c>
      <c r="G21" s="2">
        <v>-2.0833333333333298E-3</v>
      </c>
      <c r="H21" s="2">
        <v>4.8016701461377903E-2</v>
      </c>
      <c r="I21" s="2">
        <v>4.3824701195219098E-2</v>
      </c>
      <c r="J21" s="2">
        <v>7.0610687022900798E-2</v>
      </c>
      <c r="K21" s="3">
        <v>0.16875000000000001</v>
      </c>
      <c r="L21" s="3">
        <v>-0.134259259259259</v>
      </c>
    </row>
    <row r="22" spans="1:12" x14ac:dyDescent="0.25">
      <c r="A22" s="8" t="s">
        <v>40</v>
      </c>
      <c r="B22" s="2">
        <v>-5.0775740479548699E-2</v>
      </c>
      <c r="C22" s="2">
        <v>6.3893016344725106E-2</v>
      </c>
      <c r="D22" s="2">
        <v>5.16759776536313E-2</v>
      </c>
      <c r="E22" s="2">
        <v>2.1248339973439601E-2</v>
      </c>
      <c r="F22" s="2">
        <v>-3.1209362808842699E-2</v>
      </c>
      <c r="G22" s="2">
        <v>4.9664429530201303E-2</v>
      </c>
      <c r="H22" s="2">
        <v>3.5805626598465499E-2</v>
      </c>
      <c r="I22" s="2">
        <v>4.5679012345678997E-2</v>
      </c>
      <c r="J22" s="2">
        <v>5.3128689492325902E-2</v>
      </c>
      <c r="K22" s="3">
        <v>0.19731543624161099</v>
      </c>
      <c r="L22" s="3">
        <v>0.25811001410437201</v>
      </c>
    </row>
    <row r="23" spans="1:12" x14ac:dyDescent="0.25">
      <c r="A23" s="11" t="s">
        <v>13</v>
      </c>
      <c r="B23" s="3">
        <v>-8.3271923360353703E-2</v>
      </c>
      <c r="C23" s="3">
        <v>-3.2154340836012901E-2</v>
      </c>
      <c r="D23" s="3">
        <v>1.74418604651163E-2</v>
      </c>
      <c r="E23" s="3">
        <v>1.6326530612244899E-2</v>
      </c>
      <c r="F23" s="3">
        <v>-1.60642570281124E-2</v>
      </c>
      <c r="G23" s="3">
        <v>2.9387755102040801E-2</v>
      </c>
      <c r="H23" s="3">
        <v>4.0444091990483703E-2</v>
      </c>
      <c r="I23" s="3">
        <v>4.4969512195121901E-2</v>
      </c>
      <c r="J23" s="3">
        <v>5.9810357403355198E-2</v>
      </c>
      <c r="K23" s="3">
        <v>0.18612244897959199</v>
      </c>
      <c r="L23" s="3">
        <v>7.0744288872512898E-2</v>
      </c>
    </row>
    <row r="24" spans="1:12" x14ac:dyDescent="0.25">
      <c r="A24" s="15"/>
    </row>
    <row r="25" spans="1:12" x14ac:dyDescent="0.25">
      <c r="A25" s="13" t="s">
        <v>34</v>
      </c>
    </row>
    <row r="26" spans="1:12" x14ac:dyDescent="0.25">
      <c r="A26" s="14" t="s">
        <v>35</v>
      </c>
    </row>
    <row r="27" spans="1:12" x14ac:dyDescent="0.25">
      <c r="A27" s="14" t="s">
        <v>36</v>
      </c>
    </row>
    <row r="28" spans="1:12" x14ac:dyDescent="0.25">
      <c r="A28" s="14" t="s">
        <v>37</v>
      </c>
    </row>
    <row r="29" spans="1:12" x14ac:dyDescent="0.25">
      <c r="A29" s="14" t="s">
        <v>38</v>
      </c>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215</v>
      </c>
    </row>
    <row r="2" spans="1:11" ht="15" x14ac:dyDescent="0.25">
      <c r="A2" s="12" t="s">
        <v>213</v>
      </c>
    </row>
    <row r="3" spans="1:11" ht="15" x14ac:dyDescent="0.25">
      <c r="A3" s="12" t="s">
        <v>50</v>
      </c>
    </row>
    <row r="4" spans="1:11" x14ac:dyDescent="0.25">
      <c r="A4" s="15"/>
    </row>
    <row r="5" spans="1:11" x14ac:dyDescent="0.25">
      <c r="A5" s="17" t="str">
        <f>HYPERLINK("#'Table of contents'!A94",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43</v>
      </c>
      <c r="B8" s="1">
        <v>562</v>
      </c>
      <c r="C8" s="1">
        <v>445</v>
      </c>
      <c r="D8" s="1">
        <v>415</v>
      </c>
      <c r="E8" s="1">
        <v>418</v>
      </c>
      <c r="F8" s="1">
        <v>403</v>
      </c>
      <c r="G8" s="1">
        <v>372</v>
      </c>
      <c r="H8" s="1">
        <v>364</v>
      </c>
      <c r="I8" s="1">
        <v>365</v>
      </c>
      <c r="J8" s="1">
        <v>376</v>
      </c>
      <c r="K8" s="1">
        <v>414</v>
      </c>
    </row>
    <row r="9" spans="1:11" x14ac:dyDescent="0.25">
      <c r="A9" s="16" t="s">
        <v>44</v>
      </c>
      <c r="B9" s="1">
        <v>75</v>
      </c>
      <c r="C9" s="1">
        <v>76</v>
      </c>
      <c r="D9" s="1">
        <v>64</v>
      </c>
      <c r="E9" s="1">
        <v>70</v>
      </c>
      <c r="F9" s="1">
        <v>75</v>
      </c>
      <c r="G9" s="1">
        <v>71</v>
      </c>
      <c r="H9" s="1">
        <v>63</v>
      </c>
      <c r="I9" s="1">
        <v>59</v>
      </c>
      <c r="J9" s="1">
        <v>70</v>
      </c>
      <c r="K9" s="1">
        <v>86</v>
      </c>
    </row>
    <row r="10" spans="1:11" x14ac:dyDescent="0.25">
      <c r="A10" s="16" t="s">
        <v>45</v>
      </c>
      <c r="B10" s="1">
        <v>38</v>
      </c>
      <c r="C10" s="1">
        <v>32</v>
      </c>
      <c r="D10" s="1">
        <v>32</v>
      </c>
      <c r="E10" s="1">
        <v>37</v>
      </c>
      <c r="F10" s="1">
        <v>37</v>
      </c>
      <c r="G10" s="1">
        <v>37</v>
      </c>
      <c r="H10" s="1">
        <v>40</v>
      </c>
      <c r="I10" s="1">
        <v>40</v>
      </c>
      <c r="J10" s="1">
        <v>39</v>
      </c>
      <c r="K10" s="1">
        <v>43</v>
      </c>
    </row>
    <row r="11" spans="1:11" x14ac:dyDescent="0.25">
      <c r="A11" s="16" t="s">
        <v>46</v>
      </c>
      <c r="B11" s="1">
        <v>544</v>
      </c>
      <c r="C11" s="1">
        <v>566</v>
      </c>
      <c r="D11" s="1">
        <v>580</v>
      </c>
      <c r="E11" s="1">
        <v>598</v>
      </c>
      <c r="F11" s="1">
        <v>635</v>
      </c>
      <c r="G11" s="1">
        <v>659</v>
      </c>
      <c r="H11" s="1">
        <v>703</v>
      </c>
      <c r="I11" s="1">
        <v>743</v>
      </c>
      <c r="J11" s="1">
        <v>782</v>
      </c>
      <c r="K11" s="1">
        <v>779</v>
      </c>
    </row>
    <row r="12" spans="1:11" x14ac:dyDescent="0.25">
      <c r="A12" s="16" t="s">
        <v>47</v>
      </c>
      <c r="B12" s="1">
        <v>32</v>
      </c>
      <c r="C12" s="1">
        <v>39</v>
      </c>
      <c r="D12" s="1">
        <v>38</v>
      </c>
      <c r="E12" s="1">
        <v>36</v>
      </c>
      <c r="F12" s="1">
        <v>35</v>
      </c>
      <c r="G12" s="1">
        <v>34</v>
      </c>
      <c r="H12" s="1">
        <v>33</v>
      </c>
      <c r="I12" s="1">
        <v>41</v>
      </c>
      <c r="J12" s="1">
        <v>39</v>
      </c>
      <c r="K12" s="1">
        <v>64</v>
      </c>
    </row>
    <row r="13" spans="1:11" x14ac:dyDescent="0.25">
      <c r="A13" s="16" t="s">
        <v>48</v>
      </c>
      <c r="B13" s="1">
        <v>106</v>
      </c>
      <c r="C13" s="1">
        <v>86</v>
      </c>
      <c r="D13" s="1">
        <v>75</v>
      </c>
      <c r="E13" s="1">
        <v>66</v>
      </c>
      <c r="F13" s="1">
        <v>60</v>
      </c>
      <c r="G13" s="1">
        <v>52</v>
      </c>
      <c r="H13" s="1">
        <v>58</v>
      </c>
      <c r="I13" s="1">
        <v>64</v>
      </c>
      <c r="J13" s="1">
        <v>65</v>
      </c>
      <c r="K13" s="1">
        <v>67</v>
      </c>
    </row>
    <row r="14" spans="1:11" x14ac:dyDescent="0.25">
      <c r="A14" s="10" t="s">
        <v>13</v>
      </c>
      <c r="B14" s="5">
        <v>1357</v>
      </c>
      <c r="C14" s="5">
        <v>1244</v>
      </c>
      <c r="D14" s="5">
        <v>1204</v>
      </c>
      <c r="E14" s="5">
        <v>1225</v>
      </c>
      <c r="F14" s="5">
        <v>1245</v>
      </c>
      <c r="G14" s="5">
        <v>1225</v>
      </c>
      <c r="H14" s="5">
        <v>1261</v>
      </c>
      <c r="I14" s="5">
        <v>1312</v>
      </c>
      <c r="J14" s="5">
        <v>1371</v>
      </c>
      <c r="K14" s="5">
        <v>1453</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43</v>
      </c>
      <c r="B19" s="2">
        <v>0.414148857774503</v>
      </c>
      <c r="C19" s="2">
        <v>0.35771704180064301</v>
      </c>
      <c r="D19" s="2">
        <v>0.34468438538205998</v>
      </c>
      <c r="E19" s="2">
        <v>0.34122448979591802</v>
      </c>
      <c r="F19" s="2">
        <v>0.32369477911646599</v>
      </c>
      <c r="G19" s="2">
        <v>0.30367346938775502</v>
      </c>
      <c r="H19" s="2">
        <v>0.28865979381443302</v>
      </c>
      <c r="I19" s="2">
        <v>0.27820121951219501</v>
      </c>
      <c r="J19" s="2">
        <v>0.27425237053245799</v>
      </c>
      <c r="K19" s="2">
        <v>0.28492773571920199</v>
      </c>
    </row>
    <row r="20" spans="1:12" x14ac:dyDescent="0.25">
      <c r="A20" s="8" t="s">
        <v>44</v>
      </c>
      <c r="B20" s="2">
        <v>5.5268975681650699E-2</v>
      </c>
      <c r="C20" s="2">
        <v>6.1093247588424403E-2</v>
      </c>
      <c r="D20" s="2">
        <v>5.3156146179402002E-2</v>
      </c>
      <c r="E20" s="2">
        <v>5.7142857142857099E-2</v>
      </c>
      <c r="F20" s="2">
        <v>6.02409638554217E-2</v>
      </c>
      <c r="G20" s="2">
        <v>5.7959183673469403E-2</v>
      </c>
      <c r="H20" s="2">
        <v>4.9960348929421097E-2</v>
      </c>
      <c r="I20" s="2">
        <v>4.4969512195121901E-2</v>
      </c>
      <c r="J20" s="2">
        <v>5.1057622173595898E-2</v>
      </c>
      <c r="K20" s="2">
        <v>5.9187887130075702E-2</v>
      </c>
    </row>
    <row r="21" spans="1:12" x14ac:dyDescent="0.25">
      <c r="A21" s="8" t="s">
        <v>45</v>
      </c>
      <c r="B21" s="2">
        <v>2.8002947678703E-2</v>
      </c>
      <c r="C21" s="2">
        <v>2.57234726688103E-2</v>
      </c>
      <c r="D21" s="2">
        <v>2.6578073089701001E-2</v>
      </c>
      <c r="E21" s="2">
        <v>3.0204081632653101E-2</v>
      </c>
      <c r="F21" s="2">
        <v>2.9718875502008E-2</v>
      </c>
      <c r="G21" s="2">
        <v>3.0204081632653101E-2</v>
      </c>
      <c r="H21" s="2">
        <v>3.1720856463124503E-2</v>
      </c>
      <c r="I21" s="2">
        <v>3.0487804878048801E-2</v>
      </c>
      <c r="J21" s="2">
        <v>2.8446389496717701E-2</v>
      </c>
      <c r="K21" s="2">
        <v>2.9593943565037899E-2</v>
      </c>
    </row>
    <row r="22" spans="1:12" x14ac:dyDescent="0.25">
      <c r="A22" s="8" t="s">
        <v>46</v>
      </c>
      <c r="B22" s="2">
        <v>0.40088430361090599</v>
      </c>
      <c r="C22" s="2">
        <v>0.454983922829582</v>
      </c>
      <c r="D22" s="2">
        <v>0.481727574750831</v>
      </c>
      <c r="E22" s="2">
        <v>0.48816326530612197</v>
      </c>
      <c r="F22" s="2">
        <v>0.51004016064256996</v>
      </c>
      <c r="G22" s="2">
        <v>0.53795918367346895</v>
      </c>
      <c r="H22" s="2">
        <v>0.55749405233941296</v>
      </c>
      <c r="I22" s="2">
        <v>0.56631097560975596</v>
      </c>
      <c r="J22" s="2">
        <v>0.57038657913931401</v>
      </c>
      <c r="K22" s="2">
        <v>0.53613214039917401</v>
      </c>
    </row>
    <row r="23" spans="1:12" x14ac:dyDescent="0.25">
      <c r="A23" s="8" t="s">
        <v>47</v>
      </c>
      <c r="B23" s="2">
        <v>2.3581429624171001E-2</v>
      </c>
      <c r="C23" s="2">
        <v>3.1350482315112498E-2</v>
      </c>
      <c r="D23" s="2">
        <v>3.1561461794019897E-2</v>
      </c>
      <c r="E23" s="2">
        <v>2.9387755102040801E-2</v>
      </c>
      <c r="F23" s="2">
        <v>2.81124497991968E-2</v>
      </c>
      <c r="G23" s="2">
        <v>2.7755102040816299E-2</v>
      </c>
      <c r="H23" s="2">
        <v>2.6169706582077699E-2</v>
      </c>
      <c r="I23" s="2">
        <v>3.125E-2</v>
      </c>
      <c r="J23" s="2">
        <v>2.8446389496717701E-2</v>
      </c>
      <c r="K23" s="2">
        <v>4.40467997247075E-2</v>
      </c>
    </row>
    <row r="24" spans="1:12" x14ac:dyDescent="0.25">
      <c r="A24" s="8" t="s">
        <v>48</v>
      </c>
      <c r="B24" s="2">
        <v>7.8113485630066301E-2</v>
      </c>
      <c r="C24" s="2">
        <v>6.9131832797427697E-2</v>
      </c>
      <c r="D24" s="2">
        <v>6.2292358803986703E-2</v>
      </c>
      <c r="E24" s="2">
        <v>5.3877551020408199E-2</v>
      </c>
      <c r="F24" s="2">
        <v>4.81927710843374E-2</v>
      </c>
      <c r="G24" s="2">
        <v>4.2448979591836702E-2</v>
      </c>
      <c r="H24" s="2">
        <v>4.59952418715305E-2</v>
      </c>
      <c r="I24" s="2">
        <v>4.8780487804878099E-2</v>
      </c>
      <c r="J24" s="2">
        <v>4.7410649161196201E-2</v>
      </c>
      <c r="K24" s="2">
        <v>4.6111493461803203E-2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43</v>
      </c>
      <c r="B29" s="2">
        <v>-0.208185053380783</v>
      </c>
      <c r="C29" s="2">
        <v>-6.7415730337078594E-2</v>
      </c>
      <c r="D29" s="2">
        <v>7.2289156626506E-3</v>
      </c>
      <c r="E29" s="2">
        <v>-3.5885167464114798E-2</v>
      </c>
      <c r="F29" s="2">
        <v>-7.69230769230769E-2</v>
      </c>
      <c r="G29" s="2">
        <v>-2.1505376344085999E-2</v>
      </c>
      <c r="H29" s="2">
        <v>2.7472527472527501E-3</v>
      </c>
      <c r="I29" s="2">
        <v>3.0136986301369899E-2</v>
      </c>
      <c r="J29" s="2">
        <v>0.10106382978723399</v>
      </c>
      <c r="K29" s="3">
        <v>0.112903225806452</v>
      </c>
      <c r="L29" s="3">
        <v>-0.26334519572953702</v>
      </c>
    </row>
    <row r="30" spans="1:12" x14ac:dyDescent="0.25">
      <c r="A30" s="8" t="s">
        <v>44</v>
      </c>
      <c r="B30" s="2">
        <v>1.3333333333333299E-2</v>
      </c>
      <c r="C30" s="2">
        <v>-0.157894736842105</v>
      </c>
      <c r="D30" s="2">
        <v>9.375E-2</v>
      </c>
      <c r="E30" s="2">
        <v>7.1428571428571397E-2</v>
      </c>
      <c r="F30" s="2">
        <v>-5.3333333333333302E-2</v>
      </c>
      <c r="G30" s="2">
        <v>-0.11267605633802801</v>
      </c>
      <c r="H30" s="2">
        <v>-6.3492063492063502E-2</v>
      </c>
      <c r="I30" s="2">
        <v>0.186440677966102</v>
      </c>
      <c r="J30" s="2">
        <v>0.22857142857142901</v>
      </c>
      <c r="K30" s="3">
        <v>0.21126760563380301</v>
      </c>
      <c r="L30" s="3">
        <v>0.146666666666667</v>
      </c>
    </row>
    <row r="31" spans="1:12" x14ac:dyDescent="0.25">
      <c r="A31" s="8" t="s">
        <v>45</v>
      </c>
      <c r="B31" s="2">
        <v>-0.157894736842105</v>
      </c>
      <c r="C31" s="2">
        <v>0</v>
      </c>
      <c r="D31" s="2">
        <v>0.15625</v>
      </c>
      <c r="E31" s="2">
        <v>0</v>
      </c>
      <c r="F31" s="2">
        <v>0</v>
      </c>
      <c r="G31" s="2">
        <v>8.1081081081081099E-2</v>
      </c>
      <c r="H31" s="2">
        <v>0</v>
      </c>
      <c r="I31" s="2">
        <v>-2.5000000000000001E-2</v>
      </c>
      <c r="J31" s="2">
        <v>0.102564102564103</v>
      </c>
      <c r="K31" s="3">
        <v>0.162162162162162</v>
      </c>
      <c r="L31" s="3">
        <v>0.13157894736842099</v>
      </c>
    </row>
    <row r="32" spans="1:12" x14ac:dyDescent="0.25">
      <c r="A32" s="8" t="s">
        <v>46</v>
      </c>
      <c r="B32" s="2">
        <v>4.0441176470588203E-2</v>
      </c>
      <c r="C32" s="2">
        <v>2.47349823321555E-2</v>
      </c>
      <c r="D32" s="2">
        <v>3.10344827586207E-2</v>
      </c>
      <c r="E32" s="2">
        <v>6.1872909698996698E-2</v>
      </c>
      <c r="F32" s="2">
        <v>3.7795275590551201E-2</v>
      </c>
      <c r="G32" s="2">
        <v>6.6767830045523502E-2</v>
      </c>
      <c r="H32" s="2">
        <v>5.68990042674253E-2</v>
      </c>
      <c r="I32" s="2">
        <v>5.2489905787348599E-2</v>
      </c>
      <c r="J32" s="2">
        <v>-3.8363171355498701E-3</v>
      </c>
      <c r="K32" s="3">
        <v>0.182094081942337</v>
      </c>
      <c r="L32" s="3">
        <v>0.43198529411764702</v>
      </c>
    </row>
    <row r="33" spans="1:12" x14ac:dyDescent="0.25">
      <c r="A33" s="8" t="s">
        <v>47</v>
      </c>
      <c r="B33" s="2">
        <v>0.21875</v>
      </c>
      <c r="C33" s="2">
        <v>-2.5641025641025599E-2</v>
      </c>
      <c r="D33" s="2">
        <v>-5.2631578947368397E-2</v>
      </c>
      <c r="E33" s="2">
        <v>-2.7777777777777801E-2</v>
      </c>
      <c r="F33" s="2">
        <v>-2.8571428571428598E-2</v>
      </c>
      <c r="G33" s="2">
        <v>-2.9411764705882401E-2</v>
      </c>
      <c r="H33" s="2">
        <v>0.24242424242424199</v>
      </c>
      <c r="I33" s="2">
        <v>-4.8780487804878099E-2</v>
      </c>
      <c r="J33" s="2">
        <v>0.64102564102564097</v>
      </c>
      <c r="K33" s="3">
        <v>0.88235294117647101</v>
      </c>
      <c r="L33" s="3">
        <v>1</v>
      </c>
    </row>
    <row r="34" spans="1:12" x14ac:dyDescent="0.25">
      <c r="A34" s="8" t="s">
        <v>48</v>
      </c>
      <c r="B34" s="2">
        <v>-0.18867924528301899</v>
      </c>
      <c r="C34" s="2">
        <v>-0.127906976744186</v>
      </c>
      <c r="D34" s="2">
        <v>-0.12</v>
      </c>
      <c r="E34" s="2">
        <v>-9.0909090909090898E-2</v>
      </c>
      <c r="F34" s="2">
        <v>-0.133333333333333</v>
      </c>
      <c r="G34" s="2">
        <v>0.115384615384615</v>
      </c>
      <c r="H34" s="2">
        <v>0.10344827586206901</v>
      </c>
      <c r="I34" s="2">
        <v>1.5625E-2</v>
      </c>
      <c r="J34" s="2">
        <v>3.0769230769230799E-2</v>
      </c>
      <c r="K34" s="3">
        <v>0.28846153846153799</v>
      </c>
      <c r="L34" s="3">
        <v>-0.36792452830188699</v>
      </c>
    </row>
    <row r="35" spans="1:12" x14ac:dyDescent="0.25">
      <c r="A35" s="11" t="s">
        <v>13</v>
      </c>
      <c r="B35" s="3">
        <v>-8.3271923360353703E-2</v>
      </c>
      <c r="C35" s="3">
        <v>-3.2154340836012901E-2</v>
      </c>
      <c r="D35" s="3">
        <v>1.74418604651163E-2</v>
      </c>
      <c r="E35" s="3">
        <v>1.6326530612244899E-2</v>
      </c>
      <c r="F35" s="3">
        <v>-1.60642570281124E-2</v>
      </c>
      <c r="G35" s="3">
        <v>2.9387755102040801E-2</v>
      </c>
      <c r="H35" s="3">
        <v>4.0444091990483703E-2</v>
      </c>
      <c r="I35" s="3">
        <v>4.4969512195121901E-2</v>
      </c>
      <c r="J35" s="3">
        <v>5.9810357403355198E-2</v>
      </c>
      <c r="K35" s="3">
        <v>0.18612244897959199</v>
      </c>
      <c r="L35" s="3">
        <v>7.0744288872512898E-2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38</v>
      </c>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216</v>
      </c>
    </row>
    <row r="2" spans="1:11" ht="15" x14ac:dyDescent="0.25">
      <c r="A2" s="12" t="s">
        <v>213</v>
      </c>
    </row>
    <row r="3" spans="1:11" ht="15" x14ac:dyDescent="0.25">
      <c r="A3" s="12" t="s">
        <v>55</v>
      </c>
    </row>
    <row r="4" spans="1:11" x14ac:dyDescent="0.25">
      <c r="A4" s="15"/>
    </row>
    <row r="5" spans="1:11" x14ac:dyDescent="0.25">
      <c r="A5" s="17" t="str">
        <f>HYPERLINK("#'Table of contents'!A95",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51</v>
      </c>
      <c r="B8" s="1">
        <v>634</v>
      </c>
      <c r="C8" s="1">
        <v>648</v>
      </c>
      <c r="D8" s="1">
        <v>660</v>
      </c>
      <c r="E8" s="1">
        <v>718</v>
      </c>
      <c r="F8" s="1">
        <v>771</v>
      </c>
      <c r="G8" s="1">
        <v>815</v>
      </c>
      <c r="H8" s="1">
        <v>890</v>
      </c>
      <c r="I8" s="1">
        <v>937</v>
      </c>
      <c r="J8" s="1">
        <v>974</v>
      </c>
      <c r="K8" s="1">
        <v>978</v>
      </c>
    </row>
    <row r="9" spans="1:11" x14ac:dyDescent="0.25">
      <c r="A9" s="16" t="s">
        <v>52</v>
      </c>
      <c r="B9" s="1">
        <v>82</v>
      </c>
      <c r="C9" s="1">
        <v>87</v>
      </c>
      <c r="D9" s="1">
        <v>93</v>
      </c>
      <c r="E9" s="1">
        <v>93</v>
      </c>
      <c r="F9" s="1">
        <v>87</v>
      </c>
      <c r="G9" s="1">
        <v>85</v>
      </c>
      <c r="H9" s="1">
        <v>85</v>
      </c>
      <c r="I9" s="1">
        <v>82</v>
      </c>
      <c r="J9" s="1">
        <v>79</v>
      </c>
      <c r="K9" s="1">
        <v>75</v>
      </c>
    </row>
    <row r="10" spans="1:11" x14ac:dyDescent="0.25">
      <c r="A10" s="16" t="s">
        <v>53</v>
      </c>
      <c r="B10" s="1">
        <v>641</v>
      </c>
      <c r="C10" s="1">
        <v>509</v>
      </c>
      <c r="D10" s="1">
        <v>451</v>
      </c>
      <c r="E10" s="1">
        <v>414</v>
      </c>
      <c r="F10" s="1">
        <v>387</v>
      </c>
      <c r="G10" s="1">
        <v>325</v>
      </c>
      <c r="H10" s="1">
        <v>286</v>
      </c>
      <c r="I10" s="1">
        <v>293</v>
      </c>
      <c r="J10" s="1">
        <v>318</v>
      </c>
      <c r="K10" s="1">
        <v>400</v>
      </c>
    </row>
    <row r="11" spans="1:11" x14ac:dyDescent="0.25">
      <c r="A11" s="10" t="s">
        <v>13</v>
      </c>
      <c r="B11" s="5">
        <v>1357</v>
      </c>
      <c r="C11" s="5">
        <v>1244</v>
      </c>
      <c r="D11" s="5">
        <v>1204</v>
      </c>
      <c r="E11" s="5">
        <v>1225</v>
      </c>
      <c r="F11" s="5">
        <v>1245</v>
      </c>
      <c r="G11" s="5">
        <v>1225</v>
      </c>
      <c r="H11" s="5">
        <v>1261</v>
      </c>
      <c r="I11" s="5">
        <v>1312</v>
      </c>
      <c r="J11" s="5">
        <v>1371</v>
      </c>
      <c r="K11" s="5">
        <v>1453</v>
      </c>
    </row>
    <row r="12" spans="1:11" x14ac:dyDescent="0.25">
      <c r="A12" s="15"/>
    </row>
    <row r="13" spans="1:11" x14ac:dyDescent="0.25">
      <c r="A13" s="15"/>
    </row>
    <row r="14" spans="1:11" x14ac:dyDescent="0.25">
      <c r="A14" s="15"/>
      <c r="B14" s="21" t="s">
        <v>29</v>
      </c>
      <c r="C14" s="22"/>
      <c r="D14" s="22"/>
      <c r="E14" s="22"/>
      <c r="F14" s="22"/>
      <c r="G14" s="22"/>
      <c r="H14" s="22"/>
      <c r="I14" s="22"/>
      <c r="J14" s="22"/>
      <c r="K14" s="22"/>
    </row>
    <row r="15" spans="1:11" x14ac:dyDescent="0.25">
      <c r="A15" s="9" t="s">
        <v>33</v>
      </c>
      <c r="B15" s="4" t="s">
        <v>0</v>
      </c>
      <c r="C15" s="4" t="s">
        <v>1</v>
      </c>
      <c r="D15" s="4" t="s">
        <v>2</v>
      </c>
      <c r="E15" s="4" t="s">
        <v>3</v>
      </c>
      <c r="F15" s="4" t="s">
        <v>4</v>
      </c>
      <c r="G15" s="4" t="s">
        <v>5</v>
      </c>
      <c r="H15" s="4" t="s">
        <v>6</v>
      </c>
      <c r="I15" s="4" t="s">
        <v>7</v>
      </c>
      <c r="J15" s="4" t="s">
        <v>8</v>
      </c>
      <c r="K15" s="4" t="s">
        <v>9</v>
      </c>
    </row>
    <row r="16" spans="1:11" x14ac:dyDescent="0.25">
      <c r="A16" s="8" t="s">
        <v>51</v>
      </c>
      <c r="B16" s="2">
        <v>0.46720707442888698</v>
      </c>
      <c r="C16" s="2">
        <v>0.52090032154340804</v>
      </c>
      <c r="D16" s="2">
        <v>0.54817275747508298</v>
      </c>
      <c r="E16" s="2">
        <v>0.58612244897959198</v>
      </c>
      <c r="F16" s="2">
        <v>0.61927710843373496</v>
      </c>
      <c r="G16" s="2">
        <v>0.66530612244898002</v>
      </c>
      <c r="H16" s="2">
        <v>0.70578905630452005</v>
      </c>
      <c r="I16" s="2">
        <v>0.71417682926829296</v>
      </c>
      <c r="J16" s="2">
        <v>0.71043034281546302</v>
      </c>
      <c r="K16" s="2">
        <v>0.67309015829318697</v>
      </c>
    </row>
    <row r="17" spans="1:12" x14ac:dyDescent="0.25">
      <c r="A17" s="8" t="s">
        <v>52</v>
      </c>
      <c r="B17" s="2">
        <v>6.0427413411938101E-2</v>
      </c>
      <c r="C17" s="2">
        <v>6.9935691318327997E-2</v>
      </c>
      <c r="D17" s="2">
        <v>7.72425249169435E-2</v>
      </c>
      <c r="E17" s="2">
        <v>7.5918367346938798E-2</v>
      </c>
      <c r="F17" s="2">
        <v>6.9879518072289204E-2</v>
      </c>
      <c r="G17" s="2">
        <v>6.9387755102040802E-2</v>
      </c>
      <c r="H17" s="2">
        <v>6.7406819984139596E-2</v>
      </c>
      <c r="I17" s="2">
        <v>6.25E-2</v>
      </c>
      <c r="J17" s="2">
        <v>5.7622173595915399E-2</v>
      </c>
      <c r="K17" s="2">
        <v>5.1617343427391597E-2</v>
      </c>
    </row>
    <row r="18" spans="1:12" x14ac:dyDescent="0.25">
      <c r="A18" s="8" t="s">
        <v>53</v>
      </c>
      <c r="B18" s="2">
        <v>0.47236551215917499</v>
      </c>
      <c r="C18" s="2">
        <v>0.40916398713826402</v>
      </c>
      <c r="D18" s="2">
        <v>0.37458471760797302</v>
      </c>
      <c r="E18" s="2">
        <v>0.337959183673469</v>
      </c>
      <c r="F18" s="2">
        <v>0.31084337349397601</v>
      </c>
      <c r="G18" s="2">
        <v>0.26530612244898</v>
      </c>
      <c r="H18" s="2">
        <v>0.22680412371134001</v>
      </c>
      <c r="I18" s="2">
        <v>0.22332317073170699</v>
      </c>
      <c r="J18" s="2">
        <v>0.231947483588621</v>
      </c>
      <c r="K18" s="2">
        <v>0.27529249827942198</v>
      </c>
    </row>
    <row r="19" spans="1:12" x14ac:dyDescent="0.25">
      <c r="A19" s="15"/>
    </row>
    <row r="20" spans="1:12" x14ac:dyDescent="0.25">
      <c r="A20" s="15"/>
    </row>
    <row r="21" spans="1:12" x14ac:dyDescent="0.25">
      <c r="A21" s="15"/>
      <c r="B21" s="21" t="s">
        <v>30</v>
      </c>
      <c r="C21" s="21"/>
      <c r="D21" s="21"/>
      <c r="E21" s="21"/>
      <c r="F21" s="21"/>
      <c r="G21" s="21"/>
      <c r="H21" s="21"/>
      <c r="I21" s="21"/>
      <c r="J21" s="21"/>
      <c r="K21" s="6" t="s">
        <v>31</v>
      </c>
      <c r="L21" s="6" t="s">
        <v>32</v>
      </c>
    </row>
    <row r="22" spans="1:12" x14ac:dyDescent="0.25">
      <c r="A22" s="9" t="s">
        <v>33</v>
      </c>
      <c r="B22" s="4" t="s">
        <v>14</v>
      </c>
      <c r="C22" s="4" t="s">
        <v>15</v>
      </c>
      <c r="D22" s="4" t="s">
        <v>16</v>
      </c>
      <c r="E22" s="4" t="s">
        <v>17</v>
      </c>
      <c r="F22" s="4" t="s">
        <v>18</v>
      </c>
      <c r="G22" s="4" t="s">
        <v>19</v>
      </c>
      <c r="H22" s="4" t="s">
        <v>20</v>
      </c>
      <c r="I22" s="4" t="s">
        <v>21</v>
      </c>
      <c r="J22" s="4" t="s">
        <v>22</v>
      </c>
      <c r="K22" s="4" t="s">
        <v>23</v>
      </c>
      <c r="L22" s="4" t="s">
        <v>24</v>
      </c>
    </row>
    <row r="23" spans="1:12" x14ac:dyDescent="0.25">
      <c r="A23" s="8" t="s">
        <v>51</v>
      </c>
      <c r="B23" s="2">
        <v>2.20820189274448E-2</v>
      </c>
      <c r="C23" s="2">
        <v>1.85185185185185E-2</v>
      </c>
      <c r="D23" s="2">
        <v>8.7878787878787903E-2</v>
      </c>
      <c r="E23" s="2">
        <v>7.3816155988857907E-2</v>
      </c>
      <c r="F23" s="2">
        <v>5.7068741893644602E-2</v>
      </c>
      <c r="G23" s="2">
        <v>9.2024539877300596E-2</v>
      </c>
      <c r="H23" s="2">
        <v>5.2808988764044898E-2</v>
      </c>
      <c r="I23" s="2">
        <v>3.9487726787620102E-2</v>
      </c>
      <c r="J23" s="2">
        <v>4.1067761806981504E-3</v>
      </c>
      <c r="K23" s="3">
        <v>0.2</v>
      </c>
      <c r="L23" s="3">
        <v>0.54258675078864305</v>
      </c>
    </row>
    <row r="24" spans="1:12" x14ac:dyDescent="0.25">
      <c r="A24" s="8" t="s">
        <v>52</v>
      </c>
      <c r="B24" s="2">
        <v>6.0975609756097601E-2</v>
      </c>
      <c r="C24" s="2">
        <v>6.8965517241379296E-2</v>
      </c>
      <c r="D24" s="2">
        <v>0</v>
      </c>
      <c r="E24" s="2">
        <v>-6.4516129032258104E-2</v>
      </c>
      <c r="F24" s="2">
        <v>-2.2988505747126398E-2</v>
      </c>
      <c r="G24" s="2">
        <v>0</v>
      </c>
      <c r="H24" s="2">
        <v>-3.5294117647058802E-2</v>
      </c>
      <c r="I24" s="2">
        <v>-3.65853658536585E-2</v>
      </c>
      <c r="J24" s="2">
        <v>-5.0632911392405097E-2</v>
      </c>
      <c r="K24" s="3">
        <v>-0.11764705882352899</v>
      </c>
      <c r="L24" s="3">
        <v>-8.5365853658536606E-2</v>
      </c>
    </row>
    <row r="25" spans="1:12" x14ac:dyDescent="0.25">
      <c r="A25" s="8" t="s">
        <v>53</v>
      </c>
      <c r="B25" s="2">
        <v>-0.20592823712948499</v>
      </c>
      <c r="C25" s="2">
        <v>-0.113948919449902</v>
      </c>
      <c r="D25" s="2">
        <v>-8.2039911308203997E-2</v>
      </c>
      <c r="E25" s="2">
        <v>-6.5217391304347797E-2</v>
      </c>
      <c r="F25" s="2">
        <v>-0.160206718346253</v>
      </c>
      <c r="G25" s="2">
        <v>-0.12</v>
      </c>
      <c r="H25" s="2">
        <v>2.44755244755245E-2</v>
      </c>
      <c r="I25" s="2">
        <v>8.5324232081911297E-2</v>
      </c>
      <c r="J25" s="2">
        <v>0.25786163522012601</v>
      </c>
      <c r="K25" s="3">
        <v>0.230769230769231</v>
      </c>
      <c r="L25" s="3">
        <v>-0.37597503900155999</v>
      </c>
    </row>
    <row r="26" spans="1:12" x14ac:dyDescent="0.25">
      <c r="A26" s="11" t="s">
        <v>13</v>
      </c>
      <c r="B26" s="3">
        <v>-8.3271923360353703E-2</v>
      </c>
      <c r="C26" s="3">
        <v>-3.2154340836012901E-2</v>
      </c>
      <c r="D26" s="3">
        <v>1.74418604651163E-2</v>
      </c>
      <c r="E26" s="3">
        <v>1.6326530612244899E-2</v>
      </c>
      <c r="F26" s="3">
        <v>-1.60642570281124E-2</v>
      </c>
      <c r="G26" s="3">
        <v>2.9387755102040801E-2</v>
      </c>
      <c r="H26" s="3">
        <v>4.0444091990483703E-2</v>
      </c>
      <c r="I26" s="3">
        <v>4.4969512195121901E-2</v>
      </c>
      <c r="J26" s="3">
        <v>5.9810357403355198E-2</v>
      </c>
      <c r="K26" s="3">
        <v>0.18612244897959199</v>
      </c>
      <c r="L26" s="3">
        <v>7.0744288872512898E-2</v>
      </c>
    </row>
    <row r="27" spans="1:12" x14ac:dyDescent="0.25">
      <c r="A27" s="15"/>
    </row>
    <row r="28" spans="1:12" x14ac:dyDescent="0.25">
      <c r="A28" s="13" t="s">
        <v>34</v>
      </c>
    </row>
    <row r="29" spans="1:12" x14ac:dyDescent="0.25">
      <c r="A29" s="14" t="s">
        <v>35</v>
      </c>
    </row>
    <row r="30" spans="1:12" x14ac:dyDescent="0.25">
      <c r="A30" s="14" t="s">
        <v>36</v>
      </c>
    </row>
    <row r="31" spans="1:12" x14ac:dyDescent="0.25">
      <c r="A31" s="14" t="s">
        <v>37</v>
      </c>
    </row>
    <row r="32" spans="1:12" x14ac:dyDescent="0.25">
      <c r="A32" s="14" t="s">
        <v>38</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217</v>
      </c>
    </row>
    <row r="2" spans="1:11" ht="15" x14ac:dyDescent="0.25">
      <c r="A2" s="12" t="s">
        <v>213</v>
      </c>
    </row>
    <row r="3" spans="1:11" ht="15" x14ac:dyDescent="0.25">
      <c r="A3" s="12" t="s">
        <v>42</v>
      </c>
    </row>
    <row r="4" spans="1:11" ht="15" x14ac:dyDescent="0.25">
      <c r="A4" s="12" t="s">
        <v>27</v>
      </c>
    </row>
    <row r="5" spans="1:11" x14ac:dyDescent="0.25">
      <c r="A5" s="17" t="str">
        <f>HYPERLINK("#'Table of contents'!A96",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56</v>
      </c>
      <c r="B8" s="1">
        <v>27</v>
      </c>
      <c r="C8" s="1">
        <v>30</v>
      </c>
      <c r="D8" s="1">
        <v>22</v>
      </c>
      <c r="E8" s="1">
        <v>27</v>
      </c>
      <c r="F8" s="1">
        <v>31</v>
      </c>
      <c r="G8" s="1">
        <v>34</v>
      </c>
      <c r="H8" s="1">
        <v>26</v>
      </c>
      <c r="I8" s="1">
        <v>29</v>
      </c>
      <c r="J8" s="1">
        <v>23</v>
      </c>
      <c r="K8" s="1">
        <v>12</v>
      </c>
    </row>
    <row r="9" spans="1:11" x14ac:dyDescent="0.25">
      <c r="A9" s="16" t="s">
        <v>57</v>
      </c>
      <c r="B9" s="1">
        <v>482</v>
      </c>
      <c r="C9" s="1">
        <v>403</v>
      </c>
      <c r="D9" s="1">
        <v>347</v>
      </c>
      <c r="E9" s="1">
        <v>319</v>
      </c>
      <c r="F9" s="1">
        <v>314</v>
      </c>
      <c r="G9" s="1">
        <v>310</v>
      </c>
      <c r="H9" s="1">
        <v>335</v>
      </c>
      <c r="I9" s="1">
        <v>345</v>
      </c>
      <c r="J9" s="1">
        <v>386</v>
      </c>
      <c r="K9" s="1">
        <v>422</v>
      </c>
    </row>
    <row r="10" spans="1:11" x14ac:dyDescent="0.25">
      <c r="A10" s="16" t="s">
        <v>58</v>
      </c>
      <c r="B10" s="1">
        <v>139</v>
      </c>
      <c r="C10" s="1">
        <v>138</v>
      </c>
      <c r="D10" s="1">
        <v>119</v>
      </c>
      <c r="E10" s="1">
        <v>126</v>
      </c>
      <c r="F10" s="1">
        <v>131</v>
      </c>
      <c r="G10" s="1">
        <v>136</v>
      </c>
      <c r="H10" s="1">
        <v>118</v>
      </c>
      <c r="I10" s="1">
        <v>128</v>
      </c>
      <c r="J10" s="1">
        <v>115</v>
      </c>
      <c r="K10" s="1">
        <v>127</v>
      </c>
    </row>
    <row r="11" spans="1:11" x14ac:dyDescent="0.25">
      <c r="A11" s="16" t="s">
        <v>59</v>
      </c>
      <c r="B11" s="1">
        <v>45</v>
      </c>
      <c r="C11" s="1">
        <v>52</v>
      </c>
      <c r="D11" s="1">
        <v>63</v>
      </c>
      <c r="E11" s="1">
        <v>54</v>
      </c>
      <c r="F11" s="1">
        <v>36</v>
      </c>
      <c r="G11" s="1">
        <v>36</v>
      </c>
      <c r="H11" s="1">
        <v>36</v>
      </c>
      <c r="I11" s="1">
        <v>32</v>
      </c>
      <c r="J11" s="1">
        <v>34</v>
      </c>
      <c r="K11" s="1">
        <v>23</v>
      </c>
    </row>
    <row r="12" spans="1:11" x14ac:dyDescent="0.25">
      <c r="A12" s="16" t="s">
        <v>60</v>
      </c>
      <c r="B12" s="1">
        <v>544</v>
      </c>
      <c r="C12" s="1">
        <v>515</v>
      </c>
      <c r="D12" s="1">
        <v>527</v>
      </c>
      <c r="E12" s="1">
        <v>568</v>
      </c>
      <c r="F12" s="1">
        <v>573</v>
      </c>
      <c r="G12" s="1">
        <v>556</v>
      </c>
      <c r="H12" s="1">
        <v>585</v>
      </c>
      <c r="I12" s="1">
        <v>617</v>
      </c>
      <c r="J12" s="1">
        <v>642</v>
      </c>
      <c r="K12" s="1">
        <v>696</v>
      </c>
    </row>
    <row r="13" spans="1:11" x14ac:dyDescent="0.25">
      <c r="A13" s="16" t="s">
        <v>61</v>
      </c>
      <c r="B13" s="1">
        <v>120</v>
      </c>
      <c r="C13" s="1">
        <v>106</v>
      </c>
      <c r="D13" s="1">
        <v>126</v>
      </c>
      <c r="E13" s="1">
        <v>131</v>
      </c>
      <c r="F13" s="1">
        <v>160</v>
      </c>
      <c r="G13" s="1">
        <v>153</v>
      </c>
      <c r="H13" s="1">
        <v>161</v>
      </c>
      <c r="I13" s="1">
        <v>161</v>
      </c>
      <c r="J13" s="1">
        <v>171</v>
      </c>
      <c r="K13" s="1">
        <v>173</v>
      </c>
    </row>
    <row r="14" spans="1:11" x14ac:dyDescent="0.25">
      <c r="A14" s="10" t="s">
        <v>13</v>
      </c>
      <c r="B14" s="5">
        <v>1357</v>
      </c>
      <c r="C14" s="5">
        <v>1244</v>
      </c>
      <c r="D14" s="5">
        <v>1204</v>
      </c>
      <c r="E14" s="5">
        <v>1225</v>
      </c>
      <c r="F14" s="5">
        <v>1245</v>
      </c>
      <c r="G14" s="5">
        <v>1225</v>
      </c>
      <c r="H14" s="5">
        <v>1261</v>
      </c>
      <c r="I14" s="5">
        <v>1312</v>
      </c>
      <c r="J14" s="5">
        <v>1371</v>
      </c>
      <c r="K14" s="5">
        <v>1453</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56</v>
      </c>
      <c r="B19" s="2">
        <v>4.1666666666666699E-2</v>
      </c>
      <c r="C19" s="2">
        <v>5.2539404553415103E-2</v>
      </c>
      <c r="D19" s="2">
        <v>4.5081967213114797E-2</v>
      </c>
      <c r="E19" s="2">
        <v>5.7203389830508503E-2</v>
      </c>
      <c r="F19" s="2">
        <v>6.51260504201681E-2</v>
      </c>
      <c r="G19" s="2">
        <v>7.0833333333333304E-2</v>
      </c>
      <c r="H19" s="2">
        <v>5.4279749478079301E-2</v>
      </c>
      <c r="I19" s="2">
        <v>5.77689243027888E-2</v>
      </c>
      <c r="J19" s="2">
        <v>4.3893129770992398E-2</v>
      </c>
      <c r="K19" s="2">
        <v>2.1390374331550801E-2</v>
      </c>
    </row>
    <row r="20" spans="1:12" x14ac:dyDescent="0.25">
      <c r="A20" s="8" t="s">
        <v>57</v>
      </c>
      <c r="B20" s="2">
        <v>0.74382716049382702</v>
      </c>
      <c r="C20" s="2">
        <v>0.70577933450087604</v>
      </c>
      <c r="D20" s="2">
        <v>0.71106557377049195</v>
      </c>
      <c r="E20" s="2">
        <v>0.67584745762711895</v>
      </c>
      <c r="F20" s="2">
        <v>0.65966386554621803</v>
      </c>
      <c r="G20" s="2">
        <v>0.64583333333333304</v>
      </c>
      <c r="H20" s="2">
        <v>0.69937369519833004</v>
      </c>
      <c r="I20" s="2">
        <v>0.68725099601593598</v>
      </c>
      <c r="J20" s="2">
        <v>0.73664122137404597</v>
      </c>
      <c r="K20" s="2">
        <v>0.75222816399286996</v>
      </c>
    </row>
    <row r="21" spans="1:12" x14ac:dyDescent="0.25">
      <c r="A21" s="8" t="s">
        <v>58</v>
      </c>
      <c r="B21" s="2">
        <v>0.21450617283950599</v>
      </c>
      <c r="C21" s="2">
        <v>0.24168126094570899</v>
      </c>
      <c r="D21" s="2">
        <v>0.24385245901639299</v>
      </c>
      <c r="E21" s="2">
        <v>0.266949152542373</v>
      </c>
      <c r="F21" s="2">
        <v>0.27521008403361302</v>
      </c>
      <c r="G21" s="2">
        <v>0.28333333333333299</v>
      </c>
      <c r="H21" s="2">
        <v>0.24634655532359101</v>
      </c>
      <c r="I21" s="2">
        <v>0.25498007968127501</v>
      </c>
      <c r="J21" s="2">
        <v>0.219465648854962</v>
      </c>
      <c r="K21" s="2">
        <v>0.22638146167557899</v>
      </c>
    </row>
    <row r="22" spans="1:12" x14ac:dyDescent="0.25">
      <c r="A22" s="8" t="s">
        <v>59</v>
      </c>
      <c r="B22" s="2">
        <v>6.3469675599435796E-2</v>
      </c>
      <c r="C22" s="2">
        <v>7.7265973254086198E-2</v>
      </c>
      <c r="D22" s="2">
        <v>8.7988826815642504E-2</v>
      </c>
      <c r="E22" s="2">
        <v>7.1713147410358599E-2</v>
      </c>
      <c r="F22" s="2">
        <v>4.6814044213264003E-2</v>
      </c>
      <c r="G22" s="2">
        <v>4.8322147651006703E-2</v>
      </c>
      <c r="H22" s="2">
        <v>4.6035805626598501E-2</v>
      </c>
      <c r="I22" s="2">
        <v>3.95061728395062E-2</v>
      </c>
      <c r="J22" s="2">
        <v>4.0141676505312897E-2</v>
      </c>
      <c r="K22" s="2">
        <v>2.5784753363228701E-2</v>
      </c>
    </row>
    <row r="23" spans="1:12" x14ac:dyDescent="0.25">
      <c r="A23" s="8" t="s">
        <v>60</v>
      </c>
      <c r="B23" s="2">
        <v>0.767277856135402</v>
      </c>
      <c r="C23" s="2">
        <v>0.76523031203566105</v>
      </c>
      <c r="D23" s="2">
        <v>0.73603351955307295</v>
      </c>
      <c r="E23" s="2">
        <v>0.75431606905710502</v>
      </c>
      <c r="F23" s="2">
        <v>0.745123537061118</v>
      </c>
      <c r="G23" s="2">
        <v>0.746308724832215</v>
      </c>
      <c r="H23" s="2">
        <v>0.748081841432225</v>
      </c>
      <c r="I23" s="2">
        <v>0.76172839506172796</v>
      </c>
      <c r="J23" s="2">
        <v>0.75796930342384905</v>
      </c>
      <c r="K23" s="2">
        <v>0.78026905829596405</v>
      </c>
    </row>
    <row r="24" spans="1:12" x14ac:dyDescent="0.25">
      <c r="A24" s="8" t="s">
        <v>61</v>
      </c>
      <c r="B24" s="2">
        <v>0.16925246826516199</v>
      </c>
      <c r="C24" s="2">
        <v>0.15750371471025301</v>
      </c>
      <c r="D24" s="2">
        <v>0.17597765363128501</v>
      </c>
      <c r="E24" s="2">
        <v>0.173970783532537</v>
      </c>
      <c r="F24" s="2">
        <v>0.20806241872561801</v>
      </c>
      <c r="G24" s="2">
        <v>0.20536912751677899</v>
      </c>
      <c r="H24" s="2">
        <v>0.20588235294117599</v>
      </c>
      <c r="I24" s="2">
        <v>0.19876543209876499</v>
      </c>
      <c r="J24" s="2">
        <v>0.201889020070838</v>
      </c>
      <c r="K24" s="2">
        <v>0.19394618834080701</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56</v>
      </c>
      <c r="B29" s="2">
        <v>0.11111111111111099</v>
      </c>
      <c r="C29" s="2">
        <v>-0.266666666666667</v>
      </c>
      <c r="D29" s="2">
        <v>0.22727272727272699</v>
      </c>
      <c r="E29" s="2">
        <v>0.148148148148148</v>
      </c>
      <c r="F29" s="2">
        <v>9.6774193548387094E-2</v>
      </c>
      <c r="G29" s="2">
        <v>-0.23529411764705899</v>
      </c>
      <c r="H29" s="2">
        <v>0.115384615384615</v>
      </c>
      <c r="I29" s="2">
        <v>-0.20689655172413801</v>
      </c>
      <c r="J29" s="2">
        <v>-0.47826086956521702</v>
      </c>
      <c r="K29" s="3">
        <v>-0.64705882352941202</v>
      </c>
      <c r="L29" s="3">
        <v>-0.55555555555555602</v>
      </c>
    </row>
    <row r="30" spans="1:12" x14ac:dyDescent="0.25">
      <c r="A30" s="8" t="s">
        <v>57</v>
      </c>
      <c r="B30" s="2">
        <v>-0.163900414937759</v>
      </c>
      <c r="C30" s="2">
        <v>-0.138957816377171</v>
      </c>
      <c r="D30" s="2">
        <v>-8.0691642651296802E-2</v>
      </c>
      <c r="E30" s="2">
        <v>-1.56739811912226E-2</v>
      </c>
      <c r="F30" s="2">
        <v>-1.27388535031847E-2</v>
      </c>
      <c r="G30" s="2">
        <v>8.0645161290322606E-2</v>
      </c>
      <c r="H30" s="2">
        <v>2.9850746268656699E-2</v>
      </c>
      <c r="I30" s="2">
        <v>0.118840579710145</v>
      </c>
      <c r="J30" s="2">
        <v>9.3264248704663197E-2</v>
      </c>
      <c r="K30" s="3">
        <v>0.36129032258064497</v>
      </c>
      <c r="L30" s="3">
        <v>-0.12448132780083</v>
      </c>
    </row>
    <row r="31" spans="1:12" x14ac:dyDescent="0.25">
      <c r="A31" s="8" t="s">
        <v>58</v>
      </c>
      <c r="B31" s="2">
        <v>-7.1942446043165497E-3</v>
      </c>
      <c r="C31" s="2">
        <v>-0.13768115942028999</v>
      </c>
      <c r="D31" s="2">
        <v>5.8823529411764698E-2</v>
      </c>
      <c r="E31" s="2">
        <v>3.9682539682539701E-2</v>
      </c>
      <c r="F31" s="2">
        <v>3.8167938931297697E-2</v>
      </c>
      <c r="G31" s="2">
        <v>-0.13235294117647101</v>
      </c>
      <c r="H31" s="2">
        <v>8.4745762711864403E-2</v>
      </c>
      <c r="I31" s="2">
        <v>-0.1015625</v>
      </c>
      <c r="J31" s="2">
        <v>0.104347826086957</v>
      </c>
      <c r="K31" s="3">
        <v>-6.6176470588235295E-2</v>
      </c>
      <c r="L31" s="3">
        <v>-8.6330935251798593E-2</v>
      </c>
    </row>
    <row r="32" spans="1:12" x14ac:dyDescent="0.25">
      <c r="A32" s="8" t="s">
        <v>59</v>
      </c>
      <c r="B32" s="2">
        <v>0.155555555555556</v>
      </c>
      <c r="C32" s="2">
        <v>0.21153846153846201</v>
      </c>
      <c r="D32" s="2">
        <v>-0.14285714285714299</v>
      </c>
      <c r="E32" s="2">
        <v>-0.33333333333333298</v>
      </c>
      <c r="F32" s="2">
        <v>0</v>
      </c>
      <c r="G32" s="2">
        <v>0</v>
      </c>
      <c r="H32" s="2">
        <v>-0.11111111111111099</v>
      </c>
      <c r="I32" s="2">
        <v>6.25E-2</v>
      </c>
      <c r="J32" s="2">
        <v>-0.32352941176470601</v>
      </c>
      <c r="K32" s="3">
        <v>-0.36111111111111099</v>
      </c>
      <c r="L32" s="3">
        <v>-0.48888888888888898</v>
      </c>
    </row>
    <row r="33" spans="1:12" x14ac:dyDescent="0.25">
      <c r="A33" s="8" t="s">
        <v>60</v>
      </c>
      <c r="B33" s="2">
        <v>-5.3308823529411797E-2</v>
      </c>
      <c r="C33" s="2">
        <v>2.3300970873786402E-2</v>
      </c>
      <c r="D33" s="2">
        <v>7.7798861480075907E-2</v>
      </c>
      <c r="E33" s="2">
        <v>8.8028169014084494E-3</v>
      </c>
      <c r="F33" s="2">
        <v>-2.96684118673647E-2</v>
      </c>
      <c r="G33" s="2">
        <v>5.2158273381295001E-2</v>
      </c>
      <c r="H33" s="2">
        <v>5.4700854700854701E-2</v>
      </c>
      <c r="I33" s="2">
        <v>4.0518638573743902E-2</v>
      </c>
      <c r="J33" s="2">
        <v>8.4112149532710304E-2</v>
      </c>
      <c r="K33" s="3">
        <v>0.25179856115107901</v>
      </c>
      <c r="L33" s="3">
        <v>0.27941176470588203</v>
      </c>
    </row>
    <row r="34" spans="1:12" x14ac:dyDescent="0.25">
      <c r="A34" s="8" t="s">
        <v>61</v>
      </c>
      <c r="B34" s="2">
        <v>-0.116666666666667</v>
      </c>
      <c r="C34" s="2">
        <v>0.18867924528301899</v>
      </c>
      <c r="D34" s="2">
        <v>3.9682539682539701E-2</v>
      </c>
      <c r="E34" s="2">
        <v>0.221374045801527</v>
      </c>
      <c r="F34" s="2">
        <v>-4.3749999999999997E-2</v>
      </c>
      <c r="G34" s="2">
        <v>5.22875816993464E-2</v>
      </c>
      <c r="H34" s="2">
        <v>0</v>
      </c>
      <c r="I34" s="2">
        <v>6.2111801242236003E-2</v>
      </c>
      <c r="J34" s="2">
        <v>1.1695906432748499E-2</v>
      </c>
      <c r="K34" s="3">
        <v>0.13071895424836599</v>
      </c>
      <c r="L34" s="3">
        <v>0.44166666666666698</v>
      </c>
    </row>
    <row r="35" spans="1:12" x14ac:dyDescent="0.25">
      <c r="A35" s="11" t="s">
        <v>13</v>
      </c>
      <c r="B35" s="3">
        <v>-8.3271923360353703E-2</v>
      </c>
      <c r="C35" s="3">
        <v>-3.2154340836012901E-2</v>
      </c>
      <c r="D35" s="3">
        <v>1.74418604651163E-2</v>
      </c>
      <c r="E35" s="3">
        <v>1.6326530612244899E-2</v>
      </c>
      <c r="F35" s="3">
        <v>-1.60642570281124E-2</v>
      </c>
      <c r="G35" s="3">
        <v>2.9387755102040801E-2</v>
      </c>
      <c r="H35" s="3">
        <v>4.0444091990483703E-2</v>
      </c>
      <c r="I35" s="3">
        <v>4.4969512195121901E-2</v>
      </c>
      <c r="J35" s="3">
        <v>5.9810357403355198E-2</v>
      </c>
      <c r="K35" s="3">
        <v>0.18612244897959199</v>
      </c>
      <c r="L35" s="3">
        <v>7.0744288872512898E-2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63</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218</v>
      </c>
    </row>
    <row r="2" spans="1:11" ht="15" x14ac:dyDescent="0.25">
      <c r="A2" s="12" t="s">
        <v>213</v>
      </c>
    </row>
    <row r="3" spans="1:11" ht="15" x14ac:dyDescent="0.25">
      <c r="A3" s="12" t="s">
        <v>42</v>
      </c>
    </row>
    <row r="4" spans="1:11" ht="15" x14ac:dyDescent="0.25">
      <c r="A4" s="12" t="s">
        <v>55</v>
      </c>
    </row>
    <row r="5" spans="1:11" x14ac:dyDescent="0.25">
      <c r="A5" s="17" t="str">
        <f>HYPERLINK("#'Table of contents'!A97",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64</v>
      </c>
      <c r="B8" s="1">
        <v>255</v>
      </c>
      <c r="C8" s="1">
        <v>266</v>
      </c>
      <c r="D8" s="1">
        <v>235</v>
      </c>
      <c r="E8" s="1">
        <v>238</v>
      </c>
      <c r="F8" s="1">
        <v>271</v>
      </c>
      <c r="G8" s="1">
        <v>301</v>
      </c>
      <c r="H8" s="1">
        <v>335</v>
      </c>
      <c r="I8" s="1">
        <v>350</v>
      </c>
      <c r="J8" s="1">
        <v>361</v>
      </c>
      <c r="K8" s="1">
        <v>357</v>
      </c>
    </row>
    <row r="9" spans="1:11" x14ac:dyDescent="0.25">
      <c r="A9" s="16" t="s">
        <v>65</v>
      </c>
      <c r="B9" s="1">
        <v>34</v>
      </c>
      <c r="C9" s="1">
        <v>33</v>
      </c>
      <c r="D9" s="1">
        <v>36</v>
      </c>
      <c r="E9" s="1">
        <v>42</v>
      </c>
      <c r="F9" s="1">
        <v>40</v>
      </c>
      <c r="G9" s="1">
        <v>31</v>
      </c>
      <c r="H9" s="1">
        <v>29</v>
      </c>
      <c r="I9" s="1">
        <v>30</v>
      </c>
      <c r="J9" s="1">
        <v>33</v>
      </c>
      <c r="K9" s="1">
        <v>34</v>
      </c>
    </row>
    <row r="10" spans="1:11" x14ac:dyDescent="0.25">
      <c r="A10" s="16" t="s">
        <v>66</v>
      </c>
      <c r="B10" s="1">
        <v>359</v>
      </c>
      <c r="C10" s="1">
        <v>272</v>
      </c>
      <c r="D10" s="1">
        <v>217</v>
      </c>
      <c r="E10" s="1">
        <v>192</v>
      </c>
      <c r="F10" s="1">
        <v>165</v>
      </c>
      <c r="G10" s="1">
        <v>148</v>
      </c>
      <c r="H10" s="1">
        <v>115</v>
      </c>
      <c r="I10" s="1">
        <v>122</v>
      </c>
      <c r="J10" s="1">
        <v>130</v>
      </c>
      <c r="K10" s="1">
        <v>170</v>
      </c>
    </row>
    <row r="11" spans="1:11" x14ac:dyDescent="0.25">
      <c r="A11" s="16" t="s">
        <v>67</v>
      </c>
      <c r="B11" s="1">
        <v>379</v>
      </c>
      <c r="C11" s="1">
        <v>382</v>
      </c>
      <c r="D11" s="1">
        <v>425</v>
      </c>
      <c r="E11" s="1">
        <v>480</v>
      </c>
      <c r="F11" s="1">
        <v>500</v>
      </c>
      <c r="G11" s="1">
        <v>514</v>
      </c>
      <c r="H11" s="1">
        <v>555</v>
      </c>
      <c r="I11" s="1">
        <v>587</v>
      </c>
      <c r="J11" s="1">
        <v>613</v>
      </c>
      <c r="K11" s="1">
        <v>621</v>
      </c>
    </row>
    <row r="12" spans="1:11" x14ac:dyDescent="0.25">
      <c r="A12" s="16" t="s">
        <v>68</v>
      </c>
      <c r="B12" s="1">
        <v>48</v>
      </c>
      <c r="C12" s="1">
        <v>54</v>
      </c>
      <c r="D12" s="1">
        <v>57</v>
      </c>
      <c r="E12" s="1">
        <v>51</v>
      </c>
      <c r="F12" s="1">
        <v>47</v>
      </c>
      <c r="G12" s="1">
        <v>54</v>
      </c>
      <c r="H12" s="1">
        <v>56</v>
      </c>
      <c r="I12" s="1">
        <v>52</v>
      </c>
      <c r="J12" s="1">
        <v>46</v>
      </c>
      <c r="K12" s="1">
        <v>41</v>
      </c>
    </row>
    <row r="13" spans="1:11" x14ac:dyDescent="0.25">
      <c r="A13" s="16" t="s">
        <v>69</v>
      </c>
      <c r="B13" s="1">
        <v>282</v>
      </c>
      <c r="C13" s="1">
        <v>237</v>
      </c>
      <c r="D13" s="1">
        <v>234</v>
      </c>
      <c r="E13" s="1">
        <v>222</v>
      </c>
      <c r="F13" s="1">
        <v>222</v>
      </c>
      <c r="G13" s="1">
        <v>177</v>
      </c>
      <c r="H13" s="1">
        <v>171</v>
      </c>
      <c r="I13" s="1">
        <v>171</v>
      </c>
      <c r="J13" s="1">
        <v>188</v>
      </c>
      <c r="K13" s="1">
        <v>230</v>
      </c>
    </row>
    <row r="14" spans="1:11" x14ac:dyDescent="0.25">
      <c r="A14" s="10" t="s">
        <v>13</v>
      </c>
      <c r="B14" s="5">
        <v>1357</v>
      </c>
      <c r="C14" s="5">
        <v>1244</v>
      </c>
      <c r="D14" s="5">
        <v>1204</v>
      </c>
      <c r="E14" s="5">
        <v>1225</v>
      </c>
      <c r="F14" s="5">
        <v>1245</v>
      </c>
      <c r="G14" s="5">
        <v>1225</v>
      </c>
      <c r="H14" s="5">
        <v>1261</v>
      </c>
      <c r="I14" s="5">
        <v>1312</v>
      </c>
      <c r="J14" s="5">
        <v>1371</v>
      </c>
      <c r="K14" s="5">
        <v>1453</v>
      </c>
    </row>
    <row r="15" spans="1:11" x14ac:dyDescent="0.25">
      <c r="A15" s="15"/>
    </row>
    <row r="16" spans="1:11" x14ac:dyDescent="0.25">
      <c r="A16" s="15"/>
    </row>
    <row r="17" spans="1:12" x14ac:dyDescent="0.25">
      <c r="A17" s="15"/>
      <c r="B17" s="21" t="s">
        <v>29</v>
      </c>
      <c r="C17" s="22"/>
      <c r="D17" s="22"/>
      <c r="E17" s="22"/>
      <c r="F17" s="22"/>
      <c r="G17" s="22"/>
      <c r="H17" s="22"/>
      <c r="I17" s="22"/>
      <c r="J17" s="22"/>
      <c r="K17" s="22"/>
    </row>
    <row r="18" spans="1:12" x14ac:dyDescent="0.25">
      <c r="A18" s="9" t="s">
        <v>33</v>
      </c>
      <c r="B18" s="4" t="s">
        <v>0</v>
      </c>
      <c r="C18" s="4" t="s">
        <v>1</v>
      </c>
      <c r="D18" s="4" t="s">
        <v>2</v>
      </c>
      <c r="E18" s="4" t="s">
        <v>3</v>
      </c>
      <c r="F18" s="4" t="s">
        <v>4</v>
      </c>
      <c r="G18" s="4" t="s">
        <v>5</v>
      </c>
      <c r="H18" s="4" t="s">
        <v>6</v>
      </c>
      <c r="I18" s="4" t="s">
        <v>7</v>
      </c>
      <c r="J18" s="4" t="s">
        <v>8</v>
      </c>
      <c r="K18" s="4" t="s">
        <v>9</v>
      </c>
    </row>
    <row r="19" spans="1:12" x14ac:dyDescent="0.25">
      <c r="A19" s="8" t="s">
        <v>64</v>
      </c>
      <c r="B19" s="2">
        <v>0.39351851851851899</v>
      </c>
      <c r="C19" s="2">
        <v>0.46584938704028001</v>
      </c>
      <c r="D19" s="2">
        <v>0.48155737704918</v>
      </c>
      <c r="E19" s="2">
        <v>0.50423728813559299</v>
      </c>
      <c r="F19" s="2">
        <v>0.56932773109243695</v>
      </c>
      <c r="G19" s="2">
        <v>0.62708333333333299</v>
      </c>
      <c r="H19" s="2">
        <v>0.69937369519833004</v>
      </c>
      <c r="I19" s="2">
        <v>0.69721115537848599</v>
      </c>
      <c r="J19" s="2">
        <v>0.68893129770992401</v>
      </c>
      <c r="K19" s="2">
        <v>0.63636363636363602</v>
      </c>
    </row>
    <row r="20" spans="1:12" x14ac:dyDescent="0.25">
      <c r="A20" s="8" t="s">
        <v>65</v>
      </c>
      <c r="B20" s="2">
        <v>5.2469135802469098E-2</v>
      </c>
      <c r="C20" s="2">
        <v>5.7793345008756603E-2</v>
      </c>
      <c r="D20" s="2">
        <v>7.3770491803278701E-2</v>
      </c>
      <c r="E20" s="2">
        <v>8.8983050847457598E-2</v>
      </c>
      <c r="F20" s="2">
        <v>8.40336134453782E-2</v>
      </c>
      <c r="G20" s="2">
        <v>6.4583333333333298E-2</v>
      </c>
      <c r="H20" s="2">
        <v>6.0542797494780802E-2</v>
      </c>
      <c r="I20" s="2">
        <v>5.97609561752988E-2</v>
      </c>
      <c r="J20" s="2">
        <v>6.2977099236641201E-2</v>
      </c>
      <c r="K20" s="2">
        <v>6.0606060606060601E-2</v>
      </c>
    </row>
    <row r="21" spans="1:12" x14ac:dyDescent="0.25">
      <c r="A21" s="8" t="s">
        <v>66</v>
      </c>
      <c r="B21" s="2">
        <v>0.55401234567901203</v>
      </c>
      <c r="C21" s="2">
        <v>0.476357267950963</v>
      </c>
      <c r="D21" s="2">
        <v>0.44467213114754101</v>
      </c>
      <c r="E21" s="2">
        <v>0.40677966101694901</v>
      </c>
      <c r="F21" s="2">
        <v>0.34663865546218497</v>
      </c>
      <c r="G21" s="2">
        <v>0.30833333333333302</v>
      </c>
      <c r="H21" s="2">
        <v>0.24008350730688899</v>
      </c>
      <c r="I21" s="2">
        <v>0.24302788844621501</v>
      </c>
      <c r="J21" s="2">
        <v>0.248091603053435</v>
      </c>
      <c r="K21" s="2">
        <v>0.30303030303030298</v>
      </c>
    </row>
    <row r="22" spans="1:12" x14ac:dyDescent="0.25">
      <c r="A22" s="8" t="s">
        <v>67</v>
      </c>
      <c r="B22" s="2">
        <v>0.53455571227080401</v>
      </c>
      <c r="C22" s="2">
        <v>0.56760772659732495</v>
      </c>
      <c r="D22" s="2">
        <v>0.59357541899441302</v>
      </c>
      <c r="E22" s="2">
        <v>0.63745019920318702</v>
      </c>
      <c r="F22" s="2">
        <v>0.65019505851755499</v>
      </c>
      <c r="G22" s="2">
        <v>0.68993288590603996</v>
      </c>
      <c r="H22" s="2">
        <v>0.70971867007672595</v>
      </c>
      <c r="I22" s="2">
        <v>0.72469135802469098</v>
      </c>
      <c r="J22" s="2">
        <v>0.72373081463990596</v>
      </c>
      <c r="K22" s="2">
        <v>0.69618834080717495</v>
      </c>
    </row>
    <row r="23" spans="1:12" x14ac:dyDescent="0.25">
      <c r="A23" s="8" t="s">
        <v>68</v>
      </c>
      <c r="B23" s="2">
        <v>6.77009873060649E-2</v>
      </c>
      <c r="C23" s="2">
        <v>8.0237741456166398E-2</v>
      </c>
      <c r="D23" s="2">
        <v>7.9608938547486005E-2</v>
      </c>
      <c r="E23" s="2">
        <v>6.7729083665338599E-2</v>
      </c>
      <c r="F23" s="2">
        <v>6.1118335500650198E-2</v>
      </c>
      <c r="G23" s="2">
        <v>7.2483221476510096E-2</v>
      </c>
      <c r="H23" s="2">
        <v>7.1611253196930902E-2</v>
      </c>
      <c r="I23" s="2">
        <v>6.4197530864197494E-2</v>
      </c>
      <c r="J23" s="2">
        <v>5.4309327036599797E-2</v>
      </c>
      <c r="K23" s="2">
        <v>4.5964125560538097E-2</v>
      </c>
    </row>
    <row r="24" spans="1:12" x14ac:dyDescent="0.25">
      <c r="A24" s="8" t="s">
        <v>69</v>
      </c>
      <c r="B24" s="2">
        <v>0.397743300423131</v>
      </c>
      <c r="C24" s="2">
        <v>0.35215453194650798</v>
      </c>
      <c r="D24" s="2">
        <v>0.32681564245810102</v>
      </c>
      <c r="E24" s="2">
        <v>0.29482071713147401</v>
      </c>
      <c r="F24" s="2">
        <v>0.28868660598179502</v>
      </c>
      <c r="G24" s="2">
        <v>0.23758389261745</v>
      </c>
      <c r="H24" s="2">
        <v>0.218670076726343</v>
      </c>
      <c r="I24" s="2">
        <v>0.211111111111111</v>
      </c>
      <c r="J24" s="2">
        <v>0.22195985832349499</v>
      </c>
      <c r="K24" s="2">
        <v>0.25784753363228702</v>
      </c>
    </row>
    <row r="25" spans="1:12" x14ac:dyDescent="0.25">
      <c r="A25" s="15"/>
    </row>
    <row r="26" spans="1:12" x14ac:dyDescent="0.25">
      <c r="A26" s="15"/>
    </row>
    <row r="27" spans="1:12" x14ac:dyDescent="0.25">
      <c r="A27" s="15"/>
      <c r="B27" s="21" t="s">
        <v>30</v>
      </c>
      <c r="C27" s="21"/>
      <c r="D27" s="21"/>
      <c r="E27" s="21"/>
      <c r="F27" s="21"/>
      <c r="G27" s="21"/>
      <c r="H27" s="21"/>
      <c r="I27" s="21"/>
      <c r="J27" s="21"/>
      <c r="K27" s="6" t="s">
        <v>31</v>
      </c>
      <c r="L27" s="6" t="s">
        <v>32</v>
      </c>
    </row>
    <row r="28" spans="1:12" x14ac:dyDescent="0.25">
      <c r="A28" s="9" t="s">
        <v>33</v>
      </c>
      <c r="B28" s="4" t="s">
        <v>14</v>
      </c>
      <c r="C28" s="4" t="s">
        <v>15</v>
      </c>
      <c r="D28" s="4" t="s">
        <v>16</v>
      </c>
      <c r="E28" s="4" t="s">
        <v>17</v>
      </c>
      <c r="F28" s="4" t="s">
        <v>18</v>
      </c>
      <c r="G28" s="4" t="s">
        <v>19</v>
      </c>
      <c r="H28" s="4" t="s">
        <v>20</v>
      </c>
      <c r="I28" s="4" t="s">
        <v>21</v>
      </c>
      <c r="J28" s="4" t="s">
        <v>22</v>
      </c>
      <c r="K28" s="4" t="s">
        <v>23</v>
      </c>
      <c r="L28" s="4" t="s">
        <v>24</v>
      </c>
    </row>
    <row r="29" spans="1:12" x14ac:dyDescent="0.25">
      <c r="A29" s="8" t="s">
        <v>64</v>
      </c>
      <c r="B29" s="2">
        <v>4.3137254901960798E-2</v>
      </c>
      <c r="C29" s="2">
        <v>-0.116541353383459</v>
      </c>
      <c r="D29" s="2">
        <v>1.27659574468085E-2</v>
      </c>
      <c r="E29" s="2">
        <v>0.13865546218487401</v>
      </c>
      <c r="F29" s="2">
        <v>0.11070110701107</v>
      </c>
      <c r="G29" s="2">
        <v>0.112956810631229</v>
      </c>
      <c r="H29" s="2">
        <v>4.47761194029851E-2</v>
      </c>
      <c r="I29" s="2">
        <v>3.1428571428571403E-2</v>
      </c>
      <c r="J29" s="2">
        <v>-1.1080332409972299E-2</v>
      </c>
      <c r="K29" s="3">
        <v>0.186046511627907</v>
      </c>
      <c r="L29" s="3">
        <v>0.4</v>
      </c>
    </row>
    <row r="30" spans="1:12" x14ac:dyDescent="0.25">
      <c r="A30" s="8" t="s">
        <v>65</v>
      </c>
      <c r="B30" s="2">
        <v>-2.9411764705882401E-2</v>
      </c>
      <c r="C30" s="2">
        <v>9.0909090909090898E-2</v>
      </c>
      <c r="D30" s="2">
        <v>0.16666666666666699</v>
      </c>
      <c r="E30" s="2">
        <v>-4.7619047619047603E-2</v>
      </c>
      <c r="F30" s="2">
        <v>-0.22500000000000001</v>
      </c>
      <c r="G30" s="2">
        <v>-6.4516129032258104E-2</v>
      </c>
      <c r="H30" s="2">
        <v>3.4482758620689703E-2</v>
      </c>
      <c r="I30" s="2">
        <v>0.1</v>
      </c>
      <c r="J30" s="2">
        <v>3.03030303030303E-2</v>
      </c>
      <c r="K30" s="3">
        <v>9.6774193548387094E-2</v>
      </c>
      <c r="L30" s="3">
        <v>0</v>
      </c>
    </row>
    <row r="31" spans="1:12" x14ac:dyDescent="0.25">
      <c r="A31" s="8" t="s">
        <v>66</v>
      </c>
      <c r="B31" s="2">
        <v>-0.24233983286908101</v>
      </c>
      <c r="C31" s="2">
        <v>-0.20220588235294101</v>
      </c>
      <c r="D31" s="2">
        <v>-0.115207373271889</v>
      </c>
      <c r="E31" s="2">
        <v>-0.140625</v>
      </c>
      <c r="F31" s="2">
        <v>-0.103030303030303</v>
      </c>
      <c r="G31" s="2">
        <v>-0.222972972972973</v>
      </c>
      <c r="H31" s="2">
        <v>6.08695652173913E-2</v>
      </c>
      <c r="I31" s="2">
        <v>6.5573770491803296E-2</v>
      </c>
      <c r="J31" s="2">
        <v>0.30769230769230799</v>
      </c>
      <c r="K31" s="3">
        <v>0.14864864864864899</v>
      </c>
      <c r="L31" s="3">
        <v>-0.52646239554317598</v>
      </c>
    </row>
    <row r="32" spans="1:12" x14ac:dyDescent="0.25">
      <c r="A32" s="8" t="s">
        <v>67</v>
      </c>
      <c r="B32" s="2">
        <v>7.9155672823219003E-3</v>
      </c>
      <c r="C32" s="2">
        <v>0.112565445026178</v>
      </c>
      <c r="D32" s="2">
        <v>0.129411764705882</v>
      </c>
      <c r="E32" s="2">
        <v>4.1666666666666699E-2</v>
      </c>
      <c r="F32" s="2">
        <v>2.8000000000000001E-2</v>
      </c>
      <c r="G32" s="2">
        <v>7.9766536964980497E-2</v>
      </c>
      <c r="H32" s="2">
        <v>5.76576576576577E-2</v>
      </c>
      <c r="I32" s="2">
        <v>4.4293015332197601E-2</v>
      </c>
      <c r="J32" s="2">
        <v>1.30505709624796E-2</v>
      </c>
      <c r="K32" s="3">
        <v>0.208171206225681</v>
      </c>
      <c r="L32" s="3">
        <v>0.63852242744063303</v>
      </c>
    </row>
    <row r="33" spans="1:12" x14ac:dyDescent="0.25">
      <c r="A33" s="8" t="s">
        <v>68</v>
      </c>
      <c r="B33" s="2">
        <v>0.125</v>
      </c>
      <c r="C33" s="2">
        <v>5.5555555555555601E-2</v>
      </c>
      <c r="D33" s="2">
        <v>-0.105263157894737</v>
      </c>
      <c r="E33" s="2">
        <v>-7.8431372549019607E-2</v>
      </c>
      <c r="F33" s="2">
        <v>0.14893617021276601</v>
      </c>
      <c r="G33" s="2">
        <v>3.7037037037037E-2</v>
      </c>
      <c r="H33" s="2">
        <v>-7.1428571428571397E-2</v>
      </c>
      <c r="I33" s="2">
        <v>-0.115384615384615</v>
      </c>
      <c r="J33" s="2">
        <v>-0.108695652173913</v>
      </c>
      <c r="K33" s="3">
        <v>-0.240740740740741</v>
      </c>
      <c r="L33" s="3">
        <v>-0.14583333333333301</v>
      </c>
    </row>
    <row r="34" spans="1:12" x14ac:dyDescent="0.25">
      <c r="A34" s="8" t="s">
        <v>69</v>
      </c>
      <c r="B34" s="2">
        <v>-0.159574468085106</v>
      </c>
      <c r="C34" s="2">
        <v>-1.26582278481013E-2</v>
      </c>
      <c r="D34" s="2">
        <v>-5.1282051282051301E-2</v>
      </c>
      <c r="E34" s="2">
        <v>0</v>
      </c>
      <c r="F34" s="2">
        <v>-0.20270270270270299</v>
      </c>
      <c r="G34" s="2">
        <v>-3.3898305084745797E-2</v>
      </c>
      <c r="H34" s="2">
        <v>0</v>
      </c>
      <c r="I34" s="2">
        <v>9.9415204678362595E-2</v>
      </c>
      <c r="J34" s="2">
        <v>0.22340425531914901</v>
      </c>
      <c r="K34" s="3">
        <v>0.29943502824858798</v>
      </c>
      <c r="L34" s="3">
        <v>-0.184397163120567</v>
      </c>
    </row>
    <row r="35" spans="1:12" x14ac:dyDescent="0.25">
      <c r="A35" s="11" t="s">
        <v>13</v>
      </c>
      <c r="B35" s="3">
        <v>-8.3271923360353703E-2</v>
      </c>
      <c r="C35" s="3">
        <v>-3.2154340836012901E-2</v>
      </c>
      <c r="D35" s="3">
        <v>1.74418604651163E-2</v>
      </c>
      <c r="E35" s="3">
        <v>1.6326530612244899E-2</v>
      </c>
      <c r="F35" s="3">
        <v>-1.60642570281124E-2</v>
      </c>
      <c r="G35" s="3">
        <v>2.9387755102040801E-2</v>
      </c>
      <c r="H35" s="3">
        <v>4.0444091990483703E-2</v>
      </c>
      <c r="I35" s="3">
        <v>4.4969512195121901E-2</v>
      </c>
      <c r="J35" s="3">
        <v>5.9810357403355198E-2</v>
      </c>
      <c r="K35" s="3">
        <v>0.18612244897959199</v>
      </c>
      <c r="L35" s="3">
        <v>7.0744288872512898E-2</v>
      </c>
    </row>
    <row r="36" spans="1:12" x14ac:dyDescent="0.25">
      <c r="A36" s="15"/>
    </row>
    <row r="37" spans="1:12" x14ac:dyDescent="0.25">
      <c r="A37" s="13" t="s">
        <v>34</v>
      </c>
    </row>
    <row r="38" spans="1:12" x14ac:dyDescent="0.25">
      <c r="A38" s="14" t="s">
        <v>35</v>
      </c>
    </row>
    <row r="39" spans="1:12" x14ac:dyDescent="0.25">
      <c r="A39" s="14" t="s">
        <v>36</v>
      </c>
    </row>
    <row r="40" spans="1:12" x14ac:dyDescent="0.25">
      <c r="A40" s="14" t="s">
        <v>37</v>
      </c>
    </row>
    <row r="41" spans="1:12" x14ac:dyDescent="0.25">
      <c r="A41" s="14" t="s">
        <v>71</v>
      </c>
    </row>
    <row r="42" spans="1:12" x14ac:dyDescent="0.25">
      <c r="A42" s="14" t="s">
        <v>38</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219</v>
      </c>
    </row>
    <row r="2" spans="1:11" ht="15" x14ac:dyDescent="0.25">
      <c r="A2" s="12" t="s">
        <v>213</v>
      </c>
    </row>
    <row r="3" spans="1:11" ht="15" x14ac:dyDescent="0.25">
      <c r="A3" s="12" t="s">
        <v>55</v>
      </c>
    </row>
    <row r="4" spans="1:11" ht="15" x14ac:dyDescent="0.25">
      <c r="A4" s="12" t="s">
        <v>27</v>
      </c>
    </row>
    <row r="5" spans="1:11" x14ac:dyDescent="0.25">
      <c r="A5" s="17" t="str">
        <f>HYPERLINK("#'Table of contents'!A98",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72</v>
      </c>
      <c r="B8" s="1">
        <v>70</v>
      </c>
      <c r="C8" s="1">
        <v>78</v>
      </c>
      <c r="D8" s="1">
        <v>81</v>
      </c>
      <c r="E8" s="1">
        <v>79</v>
      </c>
      <c r="F8" s="1">
        <v>65</v>
      </c>
      <c r="G8" s="1">
        <v>66</v>
      </c>
      <c r="H8" s="1">
        <v>57</v>
      </c>
      <c r="I8" s="1">
        <v>55</v>
      </c>
      <c r="J8" s="1">
        <v>52</v>
      </c>
      <c r="K8" s="1">
        <v>32</v>
      </c>
    </row>
    <row r="9" spans="1:11" x14ac:dyDescent="0.25">
      <c r="A9" s="16" t="s">
        <v>73</v>
      </c>
      <c r="B9" s="1">
        <v>519</v>
      </c>
      <c r="C9" s="1">
        <v>525</v>
      </c>
      <c r="D9" s="1">
        <v>531</v>
      </c>
      <c r="E9" s="1">
        <v>590</v>
      </c>
      <c r="F9" s="1">
        <v>642</v>
      </c>
      <c r="G9" s="1">
        <v>666</v>
      </c>
      <c r="H9" s="1">
        <v>738</v>
      </c>
      <c r="I9" s="1">
        <v>774</v>
      </c>
      <c r="J9" s="1">
        <v>811</v>
      </c>
      <c r="K9" s="1">
        <v>833</v>
      </c>
    </row>
    <row r="10" spans="1:11" x14ac:dyDescent="0.25">
      <c r="A10" s="16" t="s">
        <v>74</v>
      </c>
      <c r="B10" s="1">
        <v>45</v>
      </c>
      <c r="C10" s="1">
        <v>45</v>
      </c>
      <c r="D10" s="1">
        <v>48</v>
      </c>
      <c r="E10" s="1">
        <v>49</v>
      </c>
      <c r="F10" s="1">
        <v>64</v>
      </c>
      <c r="G10" s="1">
        <v>83</v>
      </c>
      <c r="H10" s="1">
        <v>95</v>
      </c>
      <c r="I10" s="1">
        <v>108</v>
      </c>
      <c r="J10" s="1">
        <v>111</v>
      </c>
      <c r="K10" s="1">
        <v>113</v>
      </c>
    </row>
    <row r="11" spans="1:11" x14ac:dyDescent="0.25">
      <c r="A11" s="16" t="s">
        <v>75</v>
      </c>
      <c r="B11" s="1">
        <v>1</v>
      </c>
      <c r="C11" s="1">
        <v>1</v>
      </c>
      <c r="D11" s="1">
        <v>2</v>
      </c>
      <c r="E11" s="1">
        <v>1</v>
      </c>
      <c r="F11" s="1">
        <v>2</v>
      </c>
      <c r="G11" s="1">
        <v>2</v>
      </c>
      <c r="H11" s="1">
        <v>3</v>
      </c>
      <c r="I11" s="1">
        <v>3</v>
      </c>
      <c r="J11" s="1">
        <v>2</v>
      </c>
      <c r="K11" s="1">
        <v>0</v>
      </c>
    </row>
    <row r="12" spans="1:11" x14ac:dyDescent="0.25">
      <c r="A12" s="16" t="s">
        <v>76</v>
      </c>
      <c r="B12" s="1">
        <v>66</v>
      </c>
      <c r="C12" s="1">
        <v>67</v>
      </c>
      <c r="D12" s="1">
        <v>80</v>
      </c>
      <c r="E12" s="1">
        <v>78</v>
      </c>
      <c r="F12" s="1">
        <v>67</v>
      </c>
      <c r="G12" s="1">
        <v>61</v>
      </c>
      <c r="H12" s="1">
        <v>59</v>
      </c>
      <c r="I12" s="1">
        <v>62</v>
      </c>
      <c r="J12" s="1">
        <v>62</v>
      </c>
      <c r="K12" s="1">
        <v>58</v>
      </c>
    </row>
    <row r="13" spans="1:11" x14ac:dyDescent="0.25">
      <c r="A13" s="16" t="s">
        <v>77</v>
      </c>
      <c r="B13" s="1">
        <v>15</v>
      </c>
      <c r="C13" s="1">
        <v>19</v>
      </c>
      <c r="D13" s="1">
        <v>11</v>
      </c>
      <c r="E13" s="1">
        <v>14</v>
      </c>
      <c r="F13" s="1">
        <v>18</v>
      </c>
      <c r="G13" s="1">
        <v>22</v>
      </c>
      <c r="H13" s="1">
        <v>23</v>
      </c>
      <c r="I13" s="1">
        <v>17</v>
      </c>
      <c r="J13" s="1">
        <v>15</v>
      </c>
      <c r="K13" s="1">
        <v>17</v>
      </c>
    </row>
    <row r="14" spans="1:11" x14ac:dyDescent="0.25">
      <c r="A14" s="16" t="s">
        <v>78</v>
      </c>
      <c r="B14" s="1">
        <v>1</v>
      </c>
      <c r="C14" s="1">
        <v>3</v>
      </c>
      <c r="D14" s="1">
        <v>2</v>
      </c>
      <c r="E14" s="1">
        <v>1</v>
      </c>
      <c r="F14" s="1">
        <v>0</v>
      </c>
      <c r="G14" s="1">
        <v>2</v>
      </c>
      <c r="H14" s="1">
        <v>2</v>
      </c>
      <c r="I14" s="1">
        <v>3</v>
      </c>
      <c r="J14" s="1">
        <v>3</v>
      </c>
      <c r="K14" s="1">
        <v>3</v>
      </c>
    </row>
    <row r="15" spans="1:11" x14ac:dyDescent="0.25">
      <c r="A15" s="16" t="s">
        <v>79</v>
      </c>
      <c r="B15" s="1">
        <v>441</v>
      </c>
      <c r="C15" s="1">
        <v>326</v>
      </c>
      <c r="D15" s="1">
        <v>263</v>
      </c>
      <c r="E15" s="1">
        <v>219</v>
      </c>
      <c r="F15" s="1">
        <v>178</v>
      </c>
      <c r="G15" s="1">
        <v>139</v>
      </c>
      <c r="H15" s="1">
        <v>123</v>
      </c>
      <c r="I15" s="1">
        <v>126</v>
      </c>
      <c r="J15" s="1">
        <v>155</v>
      </c>
      <c r="K15" s="1">
        <v>227</v>
      </c>
    </row>
    <row r="16" spans="1:11" x14ac:dyDescent="0.25">
      <c r="A16" s="16" t="s">
        <v>80</v>
      </c>
      <c r="B16" s="1">
        <v>199</v>
      </c>
      <c r="C16" s="1">
        <v>180</v>
      </c>
      <c r="D16" s="1">
        <v>186</v>
      </c>
      <c r="E16" s="1">
        <v>194</v>
      </c>
      <c r="F16" s="1">
        <v>209</v>
      </c>
      <c r="G16" s="1">
        <v>184</v>
      </c>
      <c r="H16" s="1">
        <v>161</v>
      </c>
      <c r="I16" s="1">
        <v>164</v>
      </c>
      <c r="J16" s="1">
        <v>160</v>
      </c>
      <c r="K16" s="1">
        <v>170</v>
      </c>
    </row>
    <row r="17" spans="1:11" x14ac:dyDescent="0.25">
      <c r="A17" s="10" t="s">
        <v>13</v>
      </c>
      <c r="B17" s="5">
        <v>1357</v>
      </c>
      <c r="C17" s="5">
        <v>1244</v>
      </c>
      <c r="D17" s="5">
        <v>1204</v>
      </c>
      <c r="E17" s="5">
        <v>1225</v>
      </c>
      <c r="F17" s="5">
        <v>1245</v>
      </c>
      <c r="G17" s="5">
        <v>1225</v>
      </c>
      <c r="H17" s="5">
        <v>1261</v>
      </c>
      <c r="I17" s="5">
        <v>1312</v>
      </c>
      <c r="J17" s="5">
        <v>1371</v>
      </c>
      <c r="K17" s="5">
        <v>1453</v>
      </c>
    </row>
    <row r="18" spans="1:11" x14ac:dyDescent="0.25">
      <c r="A18" s="15"/>
    </row>
    <row r="19" spans="1:11" x14ac:dyDescent="0.25">
      <c r="A19" s="15"/>
    </row>
    <row r="20" spans="1:11" x14ac:dyDescent="0.25">
      <c r="A20" s="15"/>
      <c r="B20" s="21" t="s">
        <v>29</v>
      </c>
      <c r="C20" s="22"/>
      <c r="D20" s="22"/>
      <c r="E20" s="22"/>
      <c r="F20" s="22"/>
      <c r="G20" s="22"/>
      <c r="H20" s="22"/>
      <c r="I20" s="22"/>
      <c r="J20" s="22"/>
      <c r="K20" s="22"/>
    </row>
    <row r="21" spans="1:11" x14ac:dyDescent="0.25">
      <c r="A21" s="9" t="s">
        <v>33</v>
      </c>
      <c r="B21" s="4" t="s">
        <v>0</v>
      </c>
      <c r="C21" s="4" t="s">
        <v>1</v>
      </c>
      <c r="D21" s="4" t="s">
        <v>2</v>
      </c>
      <c r="E21" s="4" t="s">
        <v>3</v>
      </c>
      <c r="F21" s="4" t="s">
        <v>4</v>
      </c>
      <c r="G21" s="4" t="s">
        <v>5</v>
      </c>
      <c r="H21" s="4" t="s">
        <v>6</v>
      </c>
      <c r="I21" s="4" t="s">
        <v>7</v>
      </c>
      <c r="J21" s="4" t="s">
        <v>8</v>
      </c>
      <c r="K21" s="4" t="s">
        <v>9</v>
      </c>
    </row>
    <row r="22" spans="1:11" x14ac:dyDescent="0.25">
      <c r="A22" s="8" t="s">
        <v>72</v>
      </c>
      <c r="B22" s="2">
        <v>0.110410094637224</v>
      </c>
      <c r="C22" s="2">
        <v>0.12037037037037</v>
      </c>
      <c r="D22" s="2">
        <v>0.122727272727273</v>
      </c>
      <c r="E22" s="2">
        <v>0.110027855153203</v>
      </c>
      <c r="F22" s="2">
        <v>8.4306095979247694E-2</v>
      </c>
      <c r="G22" s="2">
        <v>8.0981595092024503E-2</v>
      </c>
      <c r="H22" s="2">
        <v>6.4044943820224701E-2</v>
      </c>
      <c r="I22" s="2">
        <v>5.8697972251867701E-2</v>
      </c>
      <c r="J22" s="2">
        <v>5.3388090349076003E-2</v>
      </c>
      <c r="K22" s="2">
        <v>3.2719836400817999E-2</v>
      </c>
    </row>
    <row r="23" spans="1:11" x14ac:dyDescent="0.25">
      <c r="A23" s="8" t="s">
        <v>73</v>
      </c>
      <c r="B23" s="2">
        <v>0.81861198738170304</v>
      </c>
      <c r="C23" s="2">
        <v>0.81018518518518501</v>
      </c>
      <c r="D23" s="2">
        <v>0.80454545454545501</v>
      </c>
      <c r="E23" s="2">
        <v>0.82172701949860705</v>
      </c>
      <c r="F23" s="2">
        <v>0.832684824902724</v>
      </c>
      <c r="G23" s="2">
        <v>0.81717791411042895</v>
      </c>
      <c r="H23" s="2">
        <v>0.82921348314606702</v>
      </c>
      <c r="I23" s="2">
        <v>0.82604055496264694</v>
      </c>
      <c r="J23" s="2">
        <v>0.83264887063655002</v>
      </c>
      <c r="K23" s="2">
        <v>0.85173824130879305</v>
      </c>
    </row>
    <row r="24" spans="1:11" x14ac:dyDescent="0.25">
      <c r="A24" s="8" t="s">
        <v>74</v>
      </c>
      <c r="B24" s="2">
        <v>7.09779179810726E-2</v>
      </c>
      <c r="C24" s="2">
        <v>6.9444444444444406E-2</v>
      </c>
      <c r="D24" s="2">
        <v>7.2727272727272696E-2</v>
      </c>
      <c r="E24" s="2">
        <v>6.8245125348189398E-2</v>
      </c>
      <c r="F24" s="2">
        <v>8.3009079118028503E-2</v>
      </c>
      <c r="G24" s="2">
        <v>0.10184049079754599</v>
      </c>
      <c r="H24" s="2">
        <v>0.106741573033708</v>
      </c>
      <c r="I24" s="2">
        <v>0.115261472785486</v>
      </c>
      <c r="J24" s="2">
        <v>0.113963039014374</v>
      </c>
      <c r="K24" s="2">
        <v>0.115541922290389</v>
      </c>
    </row>
    <row r="25" spans="1:11" x14ac:dyDescent="0.25">
      <c r="A25" s="8" t="s">
        <v>75</v>
      </c>
      <c r="B25" s="2">
        <v>1.21951219512195E-2</v>
      </c>
      <c r="C25" s="2">
        <v>1.1494252873563199E-2</v>
      </c>
      <c r="D25" s="2">
        <v>2.1505376344085999E-2</v>
      </c>
      <c r="E25" s="2">
        <v>1.0752688172042999E-2</v>
      </c>
      <c r="F25" s="2">
        <v>2.2988505747126398E-2</v>
      </c>
      <c r="G25" s="2">
        <v>2.3529411764705899E-2</v>
      </c>
      <c r="H25" s="2">
        <v>3.5294117647058802E-2</v>
      </c>
      <c r="I25" s="2">
        <v>3.65853658536585E-2</v>
      </c>
      <c r="J25" s="2">
        <v>2.53164556962025E-2</v>
      </c>
      <c r="K25" s="2">
        <v>0</v>
      </c>
    </row>
    <row r="26" spans="1:11" x14ac:dyDescent="0.25">
      <c r="A26" s="8" t="s">
        <v>76</v>
      </c>
      <c r="B26" s="2">
        <v>0.80487804878048796</v>
      </c>
      <c r="C26" s="2">
        <v>0.77011494252873602</v>
      </c>
      <c r="D26" s="2">
        <v>0.86021505376344098</v>
      </c>
      <c r="E26" s="2">
        <v>0.83870967741935498</v>
      </c>
      <c r="F26" s="2">
        <v>0.77011494252873602</v>
      </c>
      <c r="G26" s="2">
        <v>0.71764705882352897</v>
      </c>
      <c r="H26" s="2">
        <v>0.69411764705882395</v>
      </c>
      <c r="I26" s="2">
        <v>0.75609756097560998</v>
      </c>
      <c r="J26" s="2">
        <v>0.784810126582278</v>
      </c>
      <c r="K26" s="2">
        <v>0.77333333333333298</v>
      </c>
    </row>
    <row r="27" spans="1:11" x14ac:dyDescent="0.25">
      <c r="A27" s="8" t="s">
        <v>77</v>
      </c>
      <c r="B27" s="2">
        <v>0.18292682926829301</v>
      </c>
      <c r="C27" s="2">
        <v>0.21839080459770099</v>
      </c>
      <c r="D27" s="2">
        <v>0.118279569892473</v>
      </c>
      <c r="E27" s="2">
        <v>0.15053763440860199</v>
      </c>
      <c r="F27" s="2">
        <v>0.20689655172413801</v>
      </c>
      <c r="G27" s="2">
        <v>0.25882352941176501</v>
      </c>
      <c r="H27" s="2">
        <v>0.27058823529411802</v>
      </c>
      <c r="I27" s="2">
        <v>0.207317073170732</v>
      </c>
      <c r="J27" s="2">
        <v>0.189873417721519</v>
      </c>
      <c r="K27" s="2">
        <v>0.22666666666666699</v>
      </c>
    </row>
    <row r="28" spans="1:11" x14ac:dyDescent="0.25">
      <c r="A28" s="8" t="s">
        <v>78</v>
      </c>
      <c r="B28" s="2">
        <v>1.5600624024960999E-3</v>
      </c>
      <c r="C28" s="2">
        <v>5.8939096267190596E-3</v>
      </c>
      <c r="D28" s="2">
        <v>4.4345898004434598E-3</v>
      </c>
      <c r="E28" s="2">
        <v>2.4154589371980701E-3</v>
      </c>
      <c r="F28" s="2">
        <v>0</v>
      </c>
      <c r="G28" s="2">
        <v>6.1538461538461504E-3</v>
      </c>
      <c r="H28" s="2">
        <v>6.9930069930069904E-3</v>
      </c>
      <c r="I28" s="2">
        <v>1.02389078498294E-2</v>
      </c>
      <c r="J28" s="2">
        <v>9.4339622641509396E-3</v>
      </c>
      <c r="K28" s="2">
        <v>7.4999999999999997E-3</v>
      </c>
    </row>
    <row r="29" spans="1:11" x14ac:dyDescent="0.25">
      <c r="A29" s="8" t="s">
        <v>79</v>
      </c>
      <c r="B29" s="2">
        <v>0.68798751950077996</v>
      </c>
      <c r="C29" s="2">
        <v>0.64047151277013703</v>
      </c>
      <c r="D29" s="2">
        <v>0.58314855875831495</v>
      </c>
      <c r="E29" s="2">
        <v>0.52898550724637705</v>
      </c>
      <c r="F29" s="2">
        <v>0.45994832041343697</v>
      </c>
      <c r="G29" s="2">
        <v>0.42769230769230798</v>
      </c>
      <c r="H29" s="2">
        <v>0.43006993006993</v>
      </c>
      <c r="I29" s="2">
        <v>0.430034129692833</v>
      </c>
      <c r="J29" s="2">
        <v>0.48742138364779902</v>
      </c>
      <c r="K29" s="2">
        <v>0.5675</v>
      </c>
    </row>
    <row r="30" spans="1:11" x14ac:dyDescent="0.25">
      <c r="A30" s="8" t="s">
        <v>80</v>
      </c>
      <c r="B30" s="2">
        <v>0.31045241809672403</v>
      </c>
      <c r="C30" s="2">
        <v>0.35363457760314299</v>
      </c>
      <c r="D30" s="2">
        <v>0.41241685144124202</v>
      </c>
      <c r="E30" s="2">
        <v>0.46859903381642498</v>
      </c>
      <c r="F30" s="2">
        <v>0.54005167958656297</v>
      </c>
      <c r="G30" s="2">
        <v>0.56615384615384601</v>
      </c>
      <c r="H30" s="2">
        <v>0.56293706293706303</v>
      </c>
      <c r="I30" s="2">
        <v>0.559726962457338</v>
      </c>
      <c r="J30" s="2">
        <v>0.50314465408804998</v>
      </c>
      <c r="K30" s="2">
        <v>0.42499999999999999</v>
      </c>
    </row>
    <row r="31" spans="1:11" x14ac:dyDescent="0.25">
      <c r="A31" s="15"/>
    </row>
    <row r="32" spans="1:11" x14ac:dyDescent="0.25">
      <c r="A32" s="15"/>
    </row>
    <row r="33" spans="1:12" x14ac:dyDescent="0.25">
      <c r="A33" s="15"/>
      <c r="B33" s="21" t="s">
        <v>30</v>
      </c>
      <c r="C33" s="21"/>
      <c r="D33" s="21"/>
      <c r="E33" s="21"/>
      <c r="F33" s="21"/>
      <c r="G33" s="21"/>
      <c r="H33" s="21"/>
      <c r="I33" s="21"/>
      <c r="J33" s="21"/>
      <c r="K33" s="6" t="s">
        <v>31</v>
      </c>
      <c r="L33" s="6" t="s">
        <v>32</v>
      </c>
    </row>
    <row r="34" spans="1:12" x14ac:dyDescent="0.25">
      <c r="A34" s="9" t="s">
        <v>33</v>
      </c>
      <c r="B34" s="4" t="s">
        <v>14</v>
      </c>
      <c r="C34" s="4" t="s">
        <v>15</v>
      </c>
      <c r="D34" s="4" t="s">
        <v>16</v>
      </c>
      <c r="E34" s="4" t="s">
        <v>17</v>
      </c>
      <c r="F34" s="4" t="s">
        <v>18</v>
      </c>
      <c r="G34" s="4" t="s">
        <v>19</v>
      </c>
      <c r="H34" s="4" t="s">
        <v>20</v>
      </c>
      <c r="I34" s="4" t="s">
        <v>21</v>
      </c>
      <c r="J34" s="4" t="s">
        <v>22</v>
      </c>
      <c r="K34" s="4" t="s">
        <v>23</v>
      </c>
      <c r="L34" s="4" t="s">
        <v>24</v>
      </c>
    </row>
    <row r="35" spans="1:12" x14ac:dyDescent="0.25">
      <c r="A35" s="8" t="s">
        <v>72</v>
      </c>
      <c r="B35" s="2">
        <v>0.114285714285714</v>
      </c>
      <c r="C35" s="2">
        <v>3.8461538461538498E-2</v>
      </c>
      <c r="D35" s="2">
        <v>-2.4691358024691398E-2</v>
      </c>
      <c r="E35" s="2">
        <v>-0.177215189873418</v>
      </c>
      <c r="F35" s="2">
        <v>1.5384615384615399E-2</v>
      </c>
      <c r="G35" s="2">
        <v>-0.13636363636363599</v>
      </c>
      <c r="H35" s="2">
        <v>-3.5087719298245598E-2</v>
      </c>
      <c r="I35" s="2">
        <v>-5.4545454545454501E-2</v>
      </c>
      <c r="J35" s="2">
        <v>-0.38461538461538503</v>
      </c>
      <c r="K35" s="3">
        <v>-0.51515151515151503</v>
      </c>
      <c r="L35" s="3">
        <v>-0.54285714285714304</v>
      </c>
    </row>
    <row r="36" spans="1:12" x14ac:dyDescent="0.25">
      <c r="A36" s="8" t="s">
        <v>73</v>
      </c>
      <c r="B36" s="2">
        <v>1.15606936416185E-2</v>
      </c>
      <c r="C36" s="2">
        <v>1.1428571428571401E-2</v>
      </c>
      <c r="D36" s="2">
        <v>0.11111111111111099</v>
      </c>
      <c r="E36" s="2">
        <v>8.8135593220338995E-2</v>
      </c>
      <c r="F36" s="2">
        <v>3.7383177570093497E-2</v>
      </c>
      <c r="G36" s="2">
        <v>0.108108108108108</v>
      </c>
      <c r="H36" s="2">
        <v>4.8780487804878099E-2</v>
      </c>
      <c r="I36" s="2">
        <v>4.7803617571059401E-2</v>
      </c>
      <c r="J36" s="2">
        <v>2.7127003699136901E-2</v>
      </c>
      <c r="K36" s="3">
        <v>0.25075075075075098</v>
      </c>
      <c r="L36" s="3">
        <v>0.60500963391136797</v>
      </c>
    </row>
    <row r="37" spans="1:12" x14ac:dyDescent="0.25">
      <c r="A37" s="8" t="s">
        <v>74</v>
      </c>
      <c r="B37" s="2">
        <v>0</v>
      </c>
      <c r="C37" s="2">
        <v>6.6666666666666693E-2</v>
      </c>
      <c r="D37" s="2">
        <v>2.0833333333333301E-2</v>
      </c>
      <c r="E37" s="2">
        <v>0.30612244897959201</v>
      </c>
      <c r="F37" s="2">
        <v>0.296875</v>
      </c>
      <c r="G37" s="2">
        <v>0.14457831325301199</v>
      </c>
      <c r="H37" s="2">
        <v>0.13684210526315799</v>
      </c>
      <c r="I37" s="2">
        <v>2.7777777777777801E-2</v>
      </c>
      <c r="J37" s="2">
        <v>1.8018018018018001E-2</v>
      </c>
      <c r="K37" s="3">
        <v>0.36144578313253001</v>
      </c>
      <c r="L37" s="3">
        <v>1.51111111111111</v>
      </c>
    </row>
    <row r="38" spans="1:12" x14ac:dyDescent="0.25">
      <c r="A38" s="8" t="s">
        <v>75</v>
      </c>
      <c r="B38" s="2">
        <v>0</v>
      </c>
      <c r="C38" s="2">
        <v>1</v>
      </c>
      <c r="D38" s="2">
        <v>-0.5</v>
      </c>
      <c r="E38" s="2">
        <v>1</v>
      </c>
      <c r="F38" s="2">
        <v>0</v>
      </c>
      <c r="G38" s="2">
        <v>0.5</v>
      </c>
      <c r="H38" s="2">
        <v>0</v>
      </c>
      <c r="I38" s="2">
        <v>-0.33333333333333298</v>
      </c>
      <c r="J38" s="2">
        <v>-1</v>
      </c>
      <c r="K38" s="3">
        <v>-1</v>
      </c>
      <c r="L38" s="3">
        <v>-1</v>
      </c>
    </row>
    <row r="39" spans="1:12" x14ac:dyDescent="0.25">
      <c r="A39" s="8" t="s">
        <v>76</v>
      </c>
      <c r="B39" s="2">
        <v>1.5151515151515201E-2</v>
      </c>
      <c r="C39" s="2">
        <v>0.19402985074626899</v>
      </c>
      <c r="D39" s="2">
        <v>-2.5000000000000001E-2</v>
      </c>
      <c r="E39" s="2">
        <v>-0.141025641025641</v>
      </c>
      <c r="F39" s="2">
        <v>-8.9552238805970102E-2</v>
      </c>
      <c r="G39" s="2">
        <v>-3.2786885245901599E-2</v>
      </c>
      <c r="H39" s="2">
        <v>5.0847457627118599E-2</v>
      </c>
      <c r="I39" s="2">
        <v>0</v>
      </c>
      <c r="J39" s="2">
        <v>-6.4516129032258104E-2</v>
      </c>
      <c r="K39" s="3">
        <v>-4.91803278688525E-2</v>
      </c>
      <c r="L39" s="3">
        <v>-0.12121212121212099</v>
      </c>
    </row>
    <row r="40" spans="1:12" x14ac:dyDescent="0.25">
      <c r="A40" s="8" t="s">
        <v>77</v>
      </c>
      <c r="B40" s="2">
        <v>0.266666666666667</v>
      </c>
      <c r="C40" s="2">
        <v>-0.42105263157894701</v>
      </c>
      <c r="D40" s="2">
        <v>0.27272727272727298</v>
      </c>
      <c r="E40" s="2">
        <v>0.28571428571428598</v>
      </c>
      <c r="F40" s="2">
        <v>0.22222222222222199</v>
      </c>
      <c r="G40" s="2">
        <v>4.5454545454545497E-2</v>
      </c>
      <c r="H40" s="2">
        <v>-0.26086956521739102</v>
      </c>
      <c r="I40" s="2">
        <v>-0.11764705882352899</v>
      </c>
      <c r="J40" s="2">
        <v>0.133333333333333</v>
      </c>
      <c r="K40" s="3">
        <v>-0.22727272727272699</v>
      </c>
      <c r="L40" s="3">
        <v>0.133333333333333</v>
      </c>
    </row>
    <row r="41" spans="1:12" x14ac:dyDescent="0.25">
      <c r="A41" s="8" t="s">
        <v>78</v>
      </c>
      <c r="B41" s="2">
        <v>2</v>
      </c>
      <c r="C41" s="2">
        <v>-0.33333333333333298</v>
      </c>
      <c r="D41" s="2">
        <v>-0.5</v>
      </c>
      <c r="E41" s="2">
        <v>-1</v>
      </c>
      <c r="F41" s="2">
        <v>0</v>
      </c>
      <c r="G41" s="2">
        <v>0</v>
      </c>
      <c r="H41" s="2">
        <v>0.5</v>
      </c>
      <c r="I41" s="2">
        <v>0</v>
      </c>
      <c r="J41" s="2">
        <v>0</v>
      </c>
      <c r="K41" s="3">
        <v>0.5</v>
      </c>
      <c r="L41" s="3">
        <v>2</v>
      </c>
    </row>
    <row r="42" spans="1:12" x14ac:dyDescent="0.25">
      <c r="A42" s="8" t="s">
        <v>79</v>
      </c>
      <c r="B42" s="2">
        <v>-0.260770975056689</v>
      </c>
      <c r="C42" s="2">
        <v>-0.19325153374233101</v>
      </c>
      <c r="D42" s="2">
        <v>-0.16730038022813701</v>
      </c>
      <c r="E42" s="2">
        <v>-0.187214611872146</v>
      </c>
      <c r="F42" s="2">
        <v>-0.21910112359550599</v>
      </c>
      <c r="G42" s="2">
        <v>-0.115107913669065</v>
      </c>
      <c r="H42" s="2">
        <v>2.4390243902439001E-2</v>
      </c>
      <c r="I42" s="2">
        <v>0.23015873015873001</v>
      </c>
      <c r="J42" s="2">
        <v>0.46451612903225797</v>
      </c>
      <c r="K42" s="3">
        <v>0.63309352517985595</v>
      </c>
      <c r="L42" s="3">
        <v>-0.48526077097505699</v>
      </c>
    </row>
    <row r="43" spans="1:12" x14ac:dyDescent="0.25">
      <c r="A43" s="8" t="s">
        <v>80</v>
      </c>
      <c r="B43" s="2">
        <v>-9.5477386934673406E-2</v>
      </c>
      <c r="C43" s="2">
        <v>3.3333333333333298E-2</v>
      </c>
      <c r="D43" s="2">
        <v>4.3010752688171998E-2</v>
      </c>
      <c r="E43" s="2">
        <v>7.7319587628865996E-2</v>
      </c>
      <c r="F43" s="2">
        <v>-0.119617224880383</v>
      </c>
      <c r="G43" s="2">
        <v>-0.125</v>
      </c>
      <c r="H43" s="2">
        <v>1.8633540372670801E-2</v>
      </c>
      <c r="I43" s="2">
        <v>-2.4390243902439001E-2</v>
      </c>
      <c r="J43" s="2">
        <v>6.25E-2</v>
      </c>
      <c r="K43" s="3">
        <v>-7.6086956521739094E-2</v>
      </c>
      <c r="L43" s="3">
        <v>-0.14572864321608001</v>
      </c>
    </row>
    <row r="44" spans="1:12" x14ac:dyDescent="0.25">
      <c r="A44" s="11" t="s">
        <v>13</v>
      </c>
      <c r="B44" s="3">
        <v>-8.3271923360353703E-2</v>
      </c>
      <c r="C44" s="3">
        <v>-3.2154340836012901E-2</v>
      </c>
      <c r="D44" s="3">
        <v>1.74418604651163E-2</v>
      </c>
      <c r="E44" s="3">
        <v>1.6326530612244899E-2</v>
      </c>
      <c r="F44" s="3">
        <v>-1.60642570281124E-2</v>
      </c>
      <c r="G44" s="3">
        <v>2.9387755102040801E-2</v>
      </c>
      <c r="H44" s="3">
        <v>4.0444091990483703E-2</v>
      </c>
      <c r="I44" s="3">
        <v>4.4969512195121901E-2</v>
      </c>
      <c r="J44" s="3">
        <v>5.9810357403355198E-2</v>
      </c>
      <c r="K44" s="3">
        <v>0.18612244897959199</v>
      </c>
      <c r="L44" s="3">
        <v>7.0744288872512898E-2</v>
      </c>
    </row>
    <row r="45" spans="1:12" x14ac:dyDescent="0.25">
      <c r="A45" s="15"/>
    </row>
    <row r="46" spans="1:12" x14ac:dyDescent="0.25">
      <c r="A46" s="13" t="s">
        <v>34</v>
      </c>
    </row>
    <row r="47" spans="1:12" x14ac:dyDescent="0.25">
      <c r="A47" s="14" t="s">
        <v>35</v>
      </c>
    </row>
    <row r="48" spans="1:12" x14ac:dyDescent="0.25">
      <c r="A48" s="14" t="s">
        <v>36</v>
      </c>
    </row>
    <row r="49" spans="1:1" x14ac:dyDescent="0.25">
      <c r="A49" s="14" t="s">
        <v>37</v>
      </c>
    </row>
    <row r="50" spans="1:1" x14ac:dyDescent="0.25">
      <c r="A50" s="14" t="s">
        <v>82</v>
      </c>
    </row>
    <row r="51" spans="1:1" x14ac:dyDescent="0.25">
      <c r="A51" s="14" t="s">
        <v>38</v>
      </c>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0:K20"/>
    <mergeCell ref="B33:J33"/>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pageSetUpPr fitToPage="1"/>
  </sheetPr>
  <dimension ref="A1:L200"/>
  <sheetViews>
    <sheetView showGridLines="0" workbookViewId="0"/>
  </sheetViews>
  <sheetFormatPr defaultColWidth="11.5546875" defaultRowHeight="13.2" x14ac:dyDescent="0.25"/>
  <cols>
    <col min="1" max="1" width="25.6640625" customWidth="1"/>
    <col min="2" max="12" width="10.5546875" customWidth="1"/>
  </cols>
  <sheetData>
    <row r="1" spans="1:11" ht="15" x14ac:dyDescent="0.25">
      <c r="A1" s="12" t="s">
        <v>220</v>
      </c>
    </row>
    <row r="2" spans="1:11" ht="15" x14ac:dyDescent="0.25">
      <c r="A2" s="12" t="s">
        <v>213</v>
      </c>
    </row>
    <row r="3" spans="1:11" ht="15" x14ac:dyDescent="0.25">
      <c r="A3" s="12" t="s">
        <v>55</v>
      </c>
    </row>
    <row r="4" spans="1:11" ht="15" x14ac:dyDescent="0.25">
      <c r="A4" s="12" t="s">
        <v>50</v>
      </c>
    </row>
    <row r="5" spans="1:11" x14ac:dyDescent="0.25">
      <c r="A5" s="17" t="str">
        <f>HYPERLINK("#'Table of contents'!A99", "Back to contents")</f>
        <v>Back to contents</v>
      </c>
    </row>
    <row r="6" spans="1:11" x14ac:dyDescent="0.25">
      <c r="A6" s="15"/>
      <c r="B6" s="21" t="s">
        <v>28</v>
      </c>
      <c r="C6" s="22"/>
      <c r="D6" s="22"/>
      <c r="E6" s="22"/>
      <c r="F6" s="22"/>
      <c r="G6" s="22"/>
      <c r="H6" s="22"/>
      <c r="I6" s="22"/>
      <c r="J6" s="22"/>
      <c r="K6" s="22"/>
    </row>
    <row r="7" spans="1:11" x14ac:dyDescent="0.25">
      <c r="A7" s="9" t="s">
        <v>33</v>
      </c>
      <c r="B7" s="4" t="s">
        <v>0</v>
      </c>
      <c r="C7" s="4" t="s">
        <v>1</v>
      </c>
      <c r="D7" s="4" t="s">
        <v>2</v>
      </c>
      <c r="E7" s="4" t="s">
        <v>3</v>
      </c>
      <c r="F7" s="4" t="s">
        <v>4</v>
      </c>
      <c r="G7" s="4" t="s">
        <v>5</v>
      </c>
      <c r="H7" s="4" t="s">
        <v>6</v>
      </c>
      <c r="I7" s="4" t="s">
        <v>7</v>
      </c>
      <c r="J7" s="4" t="s">
        <v>8</v>
      </c>
      <c r="K7" s="4" t="s">
        <v>9</v>
      </c>
    </row>
    <row r="8" spans="1:11" x14ac:dyDescent="0.25">
      <c r="A8" s="16" t="s">
        <v>83</v>
      </c>
      <c r="B8" s="1">
        <v>111</v>
      </c>
      <c r="C8" s="1">
        <v>108</v>
      </c>
      <c r="D8" s="1">
        <v>110</v>
      </c>
      <c r="E8" s="1">
        <v>132</v>
      </c>
      <c r="F8" s="1">
        <v>135</v>
      </c>
      <c r="G8" s="1">
        <v>148</v>
      </c>
      <c r="H8" s="1">
        <v>162</v>
      </c>
      <c r="I8" s="1">
        <v>164</v>
      </c>
      <c r="J8" s="1">
        <v>161</v>
      </c>
      <c r="K8" s="1">
        <v>162</v>
      </c>
    </row>
    <row r="9" spans="1:11" x14ac:dyDescent="0.25">
      <c r="A9" s="16" t="s">
        <v>84</v>
      </c>
      <c r="B9" s="1">
        <v>7</v>
      </c>
      <c r="C9" s="1">
        <v>10</v>
      </c>
      <c r="D9" s="1">
        <v>11</v>
      </c>
      <c r="E9" s="1">
        <v>13</v>
      </c>
      <c r="F9" s="1">
        <v>17</v>
      </c>
      <c r="G9" s="1">
        <v>18</v>
      </c>
      <c r="H9" s="1">
        <v>22</v>
      </c>
      <c r="I9" s="1">
        <v>21</v>
      </c>
      <c r="J9" s="1">
        <v>23</v>
      </c>
      <c r="K9" s="1">
        <v>16</v>
      </c>
    </row>
    <row r="10" spans="1:11" x14ac:dyDescent="0.25">
      <c r="A10" s="16" t="s">
        <v>85</v>
      </c>
      <c r="B10" s="1">
        <v>23</v>
      </c>
      <c r="C10" s="1">
        <v>23</v>
      </c>
      <c r="D10" s="1">
        <v>25</v>
      </c>
      <c r="E10" s="1">
        <v>31</v>
      </c>
      <c r="F10" s="1">
        <v>32</v>
      </c>
      <c r="G10" s="1">
        <v>32</v>
      </c>
      <c r="H10" s="1">
        <v>35</v>
      </c>
      <c r="I10" s="1">
        <v>30</v>
      </c>
      <c r="J10" s="1">
        <v>30</v>
      </c>
      <c r="K10" s="1">
        <v>33</v>
      </c>
    </row>
    <row r="11" spans="1:11" x14ac:dyDescent="0.25">
      <c r="A11" s="16" t="s">
        <v>86</v>
      </c>
      <c r="B11" s="1">
        <v>431</v>
      </c>
      <c r="C11" s="1">
        <v>455</v>
      </c>
      <c r="D11" s="1">
        <v>467</v>
      </c>
      <c r="E11" s="1">
        <v>494</v>
      </c>
      <c r="F11" s="1">
        <v>544</v>
      </c>
      <c r="G11" s="1">
        <v>572</v>
      </c>
      <c r="H11" s="1">
        <v>613</v>
      </c>
      <c r="I11" s="1">
        <v>656</v>
      </c>
      <c r="J11" s="1">
        <v>699</v>
      </c>
      <c r="K11" s="1">
        <v>702</v>
      </c>
    </row>
    <row r="12" spans="1:11" x14ac:dyDescent="0.25">
      <c r="A12" s="16" t="s">
        <v>87</v>
      </c>
      <c r="B12" s="1">
        <v>13</v>
      </c>
      <c r="C12" s="1">
        <v>13</v>
      </c>
      <c r="D12" s="1">
        <v>15</v>
      </c>
      <c r="E12" s="1">
        <v>14</v>
      </c>
      <c r="F12" s="1">
        <v>14</v>
      </c>
      <c r="G12" s="1">
        <v>15</v>
      </c>
      <c r="H12" s="1">
        <v>14</v>
      </c>
      <c r="I12" s="1">
        <v>17</v>
      </c>
      <c r="J12" s="1">
        <v>16</v>
      </c>
      <c r="K12" s="1">
        <v>19</v>
      </c>
    </row>
    <row r="13" spans="1:11" x14ac:dyDescent="0.25">
      <c r="A13" s="16" t="s">
        <v>88</v>
      </c>
      <c r="B13" s="1">
        <v>49</v>
      </c>
      <c r="C13" s="1">
        <v>39</v>
      </c>
      <c r="D13" s="1">
        <v>32</v>
      </c>
      <c r="E13" s="1">
        <v>34</v>
      </c>
      <c r="F13" s="1">
        <v>29</v>
      </c>
      <c r="G13" s="1">
        <v>30</v>
      </c>
      <c r="H13" s="1">
        <v>44</v>
      </c>
      <c r="I13" s="1">
        <v>49</v>
      </c>
      <c r="J13" s="1">
        <v>45</v>
      </c>
      <c r="K13" s="1">
        <v>46</v>
      </c>
    </row>
    <row r="14" spans="1:11" x14ac:dyDescent="0.25">
      <c r="A14" s="16" t="s">
        <v>89</v>
      </c>
      <c r="B14" s="1">
        <v>2</v>
      </c>
      <c r="C14" s="1">
        <v>2</v>
      </c>
      <c r="D14" s="1">
        <v>8</v>
      </c>
      <c r="E14" s="1">
        <v>11</v>
      </c>
      <c r="F14" s="1">
        <v>13</v>
      </c>
      <c r="G14" s="1">
        <v>12</v>
      </c>
      <c r="H14" s="1">
        <v>8</v>
      </c>
      <c r="I14" s="1">
        <v>8</v>
      </c>
      <c r="J14" s="1">
        <v>9</v>
      </c>
      <c r="K14" s="1">
        <v>12</v>
      </c>
    </row>
    <row r="15" spans="1:11" x14ac:dyDescent="0.25">
      <c r="A15" s="16" t="s">
        <v>90</v>
      </c>
      <c r="B15" s="1">
        <v>1</v>
      </c>
      <c r="C15" s="1">
        <v>1</v>
      </c>
      <c r="D15" s="1">
        <v>0</v>
      </c>
      <c r="E15" s="1">
        <v>0</v>
      </c>
      <c r="F15" s="1">
        <v>1</v>
      </c>
      <c r="G15" s="1">
        <v>1</v>
      </c>
      <c r="H15" s="1">
        <v>0</v>
      </c>
      <c r="I15" s="1">
        <v>0</v>
      </c>
      <c r="J15" s="1">
        <v>2</v>
      </c>
      <c r="K15" s="1">
        <v>2</v>
      </c>
    </row>
    <row r="16" spans="1:11" x14ac:dyDescent="0.25">
      <c r="A16" s="16" t="s">
        <v>91</v>
      </c>
      <c r="B16" s="1">
        <v>6</v>
      </c>
      <c r="C16" s="1">
        <v>3</v>
      </c>
      <c r="D16" s="1">
        <v>2</v>
      </c>
      <c r="E16" s="1">
        <v>1</v>
      </c>
      <c r="F16" s="1">
        <v>1</v>
      </c>
      <c r="G16" s="1">
        <v>1</v>
      </c>
      <c r="H16" s="1">
        <v>2</v>
      </c>
      <c r="I16" s="1">
        <v>4</v>
      </c>
      <c r="J16" s="1">
        <v>4</v>
      </c>
      <c r="K16" s="1">
        <v>4</v>
      </c>
    </row>
    <row r="17" spans="1:11" x14ac:dyDescent="0.25">
      <c r="A17" s="16" t="s">
        <v>92</v>
      </c>
      <c r="B17" s="1">
        <v>63</v>
      </c>
      <c r="C17" s="1">
        <v>74</v>
      </c>
      <c r="D17" s="1">
        <v>78</v>
      </c>
      <c r="E17" s="1">
        <v>78</v>
      </c>
      <c r="F17" s="1">
        <v>68</v>
      </c>
      <c r="G17" s="1">
        <v>67</v>
      </c>
      <c r="H17" s="1">
        <v>73</v>
      </c>
      <c r="I17" s="1">
        <v>66</v>
      </c>
      <c r="J17" s="1">
        <v>61</v>
      </c>
      <c r="K17" s="1">
        <v>54</v>
      </c>
    </row>
    <row r="18" spans="1:11" x14ac:dyDescent="0.25">
      <c r="A18" s="16" t="s">
        <v>93</v>
      </c>
      <c r="B18" s="1">
        <v>1</v>
      </c>
      <c r="C18" s="1">
        <v>1</v>
      </c>
      <c r="D18" s="1">
        <v>1</v>
      </c>
      <c r="E18" s="1">
        <v>1</v>
      </c>
      <c r="F18" s="1">
        <v>2</v>
      </c>
      <c r="G18" s="1">
        <v>1</v>
      </c>
      <c r="H18" s="1">
        <v>0</v>
      </c>
      <c r="I18" s="1">
        <v>2</v>
      </c>
      <c r="J18" s="1">
        <v>2</v>
      </c>
      <c r="K18" s="1">
        <v>3</v>
      </c>
    </row>
    <row r="19" spans="1:11" x14ac:dyDescent="0.25">
      <c r="A19" s="16" t="s">
        <v>94</v>
      </c>
      <c r="B19" s="1">
        <v>9</v>
      </c>
      <c r="C19" s="1">
        <v>6</v>
      </c>
      <c r="D19" s="1">
        <v>4</v>
      </c>
      <c r="E19" s="1">
        <v>2</v>
      </c>
      <c r="F19" s="1">
        <v>2</v>
      </c>
      <c r="G19" s="1">
        <v>3</v>
      </c>
      <c r="H19" s="1">
        <v>2</v>
      </c>
      <c r="I19" s="1">
        <v>2</v>
      </c>
      <c r="J19" s="1">
        <v>1</v>
      </c>
      <c r="K19" s="1">
        <v>0</v>
      </c>
    </row>
    <row r="20" spans="1:11" x14ac:dyDescent="0.25">
      <c r="A20" s="16" t="s">
        <v>95</v>
      </c>
      <c r="B20" s="1">
        <v>449</v>
      </c>
      <c r="C20" s="1">
        <v>335</v>
      </c>
      <c r="D20" s="1">
        <v>297</v>
      </c>
      <c r="E20" s="1">
        <v>275</v>
      </c>
      <c r="F20" s="1">
        <v>255</v>
      </c>
      <c r="G20" s="1">
        <v>212</v>
      </c>
      <c r="H20" s="1">
        <v>194</v>
      </c>
      <c r="I20" s="1">
        <v>193</v>
      </c>
      <c r="J20" s="1">
        <v>206</v>
      </c>
      <c r="K20" s="1">
        <v>240</v>
      </c>
    </row>
    <row r="21" spans="1:11" x14ac:dyDescent="0.25">
      <c r="A21" s="16" t="s">
        <v>96</v>
      </c>
      <c r="B21" s="1">
        <v>67</v>
      </c>
      <c r="C21" s="1">
        <v>65</v>
      </c>
      <c r="D21" s="1">
        <v>53</v>
      </c>
      <c r="E21" s="1">
        <v>57</v>
      </c>
      <c r="F21" s="1">
        <v>57</v>
      </c>
      <c r="G21" s="1">
        <v>52</v>
      </c>
      <c r="H21" s="1">
        <v>41</v>
      </c>
      <c r="I21" s="1">
        <v>38</v>
      </c>
      <c r="J21" s="1">
        <v>45</v>
      </c>
      <c r="K21" s="1">
        <v>68</v>
      </c>
    </row>
    <row r="22" spans="1:11" x14ac:dyDescent="0.25">
      <c r="A22" s="16" t="s">
        <v>97</v>
      </c>
      <c r="B22" s="1">
        <v>9</v>
      </c>
      <c r="C22" s="1">
        <v>6</v>
      </c>
      <c r="D22" s="1">
        <v>5</v>
      </c>
      <c r="E22" s="1">
        <v>5</v>
      </c>
      <c r="F22" s="1">
        <v>4</v>
      </c>
      <c r="G22" s="1">
        <v>4</v>
      </c>
      <c r="H22" s="1">
        <v>3</v>
      </c>
      <c r="I22" s="1">
        <v>6</v>
      </c>
      <c r="J22" s="1">
        <v>5</v>
      </c>
      <c r="K22" s="1">
        <v>6</v>
      </c>
    </row>
    <row r="23" spans="1:11" x14ac:dyDescent="0.25">
      <c r="A23" s="16" t="s">
        <v>98</v>
      </c>
      <c r="B23" s="1">
        <v>50</v>
      </c>
      <c r="C23" s="1">
        <v>37</v>
      </c>
      <c r="D23" s="1">
        <v>35</v>
      </c>
      <c r="E23" s="1">
        <v>26</v>
      </c>
      <c r="F23" s="1">
        <v>23</v>
      </c>
      <c r="G23" s="1">
        <v>20</v>
      </c>
      <c r="H23" s="1">
        <v>17</v>
      </c>
      <c r="I23" s="1">
        <v>21</v>
      </c>
      <c r="J23" s="1">
        <v>22</v>
      </c>
      <c r="K23" s="1">
        <v>23</v>
      </c>
    </row>
    <row r="24" spans="1:11" x14ac:dyDescent="0.25">
      <c r="A24" s="16" t="s">
        <v>99</v>
      </c>
      <c r="B24" s="1">
        <v>18</v>
      </c>
      <c r="C24" s="1">
        <v>25</v>
      </c>
      <c r="D24" s="1">
        <v>22</v>
      </c>
      <c r="E24" s="1">
        <v>21</v>
      </c>
      <c r="F24" s="1">
        <v>19</v>
      </c>
      <c r="G24" s="1">
        <v>18</v>
      </c>
      <c r="H24" s="1">
        <v>19</v>
      </c>
      <c r="I24" s="1">
        <v>22</v>
      </c>
      <c r="J24" s="1">
        <v>21</v>
      </c>
      <c r="K24" s="1">
        <v>42</v>
      </c>
    </row>
    <row r="25" spans="1:11" x14ac:dyDescent="0.25">
      <c r="A25" s="16" t="s">
        <v>100</v>
      </c>
      <c r="B25" s="1">
        <v>48</v>
      </c>
      <c r="C25" s="1">
        <v>41</v>
      </c>
      <c r="D25" s="1">
        <v>39</v>
      </c>
      <c r="E25" s="1">
        <v>30</v>
      </c>
      <c r="F25" s="1">
        <v>29</v>
      </c>
      <c r="G25" s="1">
        <v>19</v>
      </c>
      <c r="H25" s="1">
        <v>12</v>
      </c>
      <c r="I25" s="1">
        <v>13</v>
      </c>
      <c r="J25" s="1">
        <v>19</v>
      </c>
      <c r="K25" s="1">
        <v>21</v>
      </c>
    </row>
    <row r="26" spans="1:11" x14ac:dyDescent="0.25">
      <c r="A26" s="10" t="s">
        <v>13</v>
      </c>
      <c r="B26" s="5">
        <v>1357</v>
      </c>
      <c r="C26" s="5">
        <v>1244</v>
      </c>
      <c r="D26" s="5">
        <v>1204</v>
      </c>
      <c r="E26" s="5">
        <v>1225</v>
      </c>
      <c r="F26" s="5">
        <v>1245</v>
      </c>
      <c r="G26" s="5">
        <v>1225</v>
      </c>
      <c r="H26" s="5">
        <v>1261</v>
      </c>
      <c r="I26" s="5">
        <v>1312</v>
      </c>
      <c r="J26" s="5">
        <v>1371</v>
      </c>
      <c r="K26" s="5">
        <v>1453</v>
      </c>
    </row>
    <row r="27" spans="1:11" x14ac:dyDescent="0.25">
      <c r="A27" s="15"/>
    </row>
    <row r="28" spans="1:11" x14ac:dyDescent="0.25">
      <c r="A28" s="15"/>
    </row>
    <row r="29" spans="1:11" x14ac:dyDescent="0.25">
      <c r="A29" s="15"/>
      <c r="B29" s="21" t="s">
        <v>29</v>
      </c>
      <c r="C29" s="22"/>
      <c r="D29" s="22"/>
      <c r="E29" s="22"/>
      <c r="F29" s="22"/>
      <c r="G29" s="22"/>
      <c r="H29" s="22"/>
      <c r="I29" s="22"/>
      <c r="J29" s="22"/>
      <c r="K29" s="22"/>
    </row>
    <row r="30" spans="1:11" x14ac:dyDescent="0.25">
      <c r="A30" s="9" t="s">
        <v>33</v>
      </c>
      <c r="B30" s="4" t="s">
        <v>0</v>
      </c>
      <c r="C30" s="4" t="s">
        <v>1</v>
      </c>
      <c r="D30" s="4" t="s">
        <v>2</v>
      </c>
      <c r="E30" s="4" t="s">
        <v>3</v>
      </c>
      <c r="F30" s="4" t="s">
        <v>4</v>
      </c>
      <c r="G30" s="4" t="s">
        <v>5</v>
      </c>
      <c r="H30" s="4" t="s">
        <v>6</v>
      </c>
      <c r="I30" s="4" t="s">
        <v>7</v>
      </c>
      <c r="J30" s="4" t="s">
        <v>8</v>
      </c>
      <c r="K30" s="4" t="s">
        <v>9</v>
      </c>
    </row>
    <row r="31" spans="1:11" x14ac:dyDescent="0.25">
      <c r="A31" s="8" t="s">
        <v>83</v>
      </c>
      <c r="B31" s="2">
        <v>0.17507886435331199</v>
      </c>
      <c r="C31" s="2">
        <v>0.16666666666666699</v>
      </c>
      <c r="D31" s="2">
        <v>0.16666666666666699</v>
      </c>
      <c r="E31" s="2">
        <v>0.183844011142061</v>
      </c>
      <c r="F31" s="2">
        <v>0.17509727626459101</v>
      </c>
      <c r="G31" s="2">
        <v>0.18159509202453999</v>
      </c>
      <c r="H31" s="2">
        <v>0.182022471910112</v>
      </c>
      <c r="I31" s="2">
        <v>0.17502668089647799</v>
      </c>
      <c r="J31" s="2">
        <v>0.16529774127310101</v>
      </c>
      <c r="K31" s="2">
        <v>0.16564417177914101</v>
      </c>
    </row>
    <row r="32" spans="1:11" x14ac:dyDescent="0.25">
      <c r="A32" s="8" t="s">
        <v>84</v>
      </c>
      <c r="B32" s="2">
        <v>1.10410094637224E-2</v>
      </c>
      <c r="C32" s="2">
        <v>1.54320987654321E-2</v>
      </c>
      <c r="D32" s="2">
        <v>1.6666666666666701E-2</v>
      </c>
      <c r="E32" s="2">
        <v>1.8105849582172699E-2</v>
      </c>
      <c r="F32" s="2">
        <v>2.20492866407263E-2</v>
      </c>
      <c r="G32" s="2">
        <v>2.20858895705521E-2</v>
      </c>
      <c r="H32" s="2">
        <v>2.4719101123595499E-2</v>
      </c>
      <c r="I32" s="2">
        <v>2.2411953041622201E-2</v>
      </c>
      <c r="J32" s="2">
        <v>2.3613963039014401E-2</v>
      </c>
      <c r="K32" s="2">
        <v>1.6359918200408999E-2</v>
      </c>
    </row>
    <row r="33" spans="1:11" x14ac:dyDescent="0.25">
      <c r="A33" s="8" t="s">
        <v>85</v>
      </c>
      <c r="B33" s="2">
        <v>3.6277602523659302E-2</v>
      </c>
      <c r="C33" s="2">
        <v>3.5493827160493797E-2</v>
      </c>
      <c r="D33" s="2">
        <v>3.7878787878787901E-2</v>
      </c>
      <c r="E33" s="2">
        <v>4.31754874651811E-2</v>
      </c>
      <c r="F33" s="2">
        <v>4.15045395590143E-2</v>
      </c>
      <c r="G33" s="2">
        <v>3.9263803680981597E-2</v>
      </c>
      <c r="H33" s="2">
        <v>3.9325842696629199E-2</v>
      </c>
      <c r="I33" s="2">
        <v>3.2017075773745997E-2</v>
      </c>
      <c r="J33" s="2">
        <v>3.08008213552361E-2</v>
      </c>
      <c r="K33" s="2">
        <v>3.3742331288343599E-2</v>
      </c>
    </row>
    <row r="34" spans="1:11" x14ac:dyDescent="0.25">
      <c r="A34" s="8" t="s">
        <v>86</v>
      </c>
      <c r="B34" s="2">
        <v>0.67981072555205002</v>
      </c>
      <c r="C34" s="2">
        <v>0.70216049382716095</v>
      </c>
      <c r="D34" s="2">
        <v>0.70757575757575797</v>
      </c>
      <c r="E34" s="2">
        <v>0.68802228412256305</v>
      </c>
      <c r="F34" s="2">
        <v>0.70557717250324303</v>
      </c>
      <c r="G34" s="2">
        <v>0.70184049079754596</v>
      </c>
      <c r="H34" s="2">
        <v>0.68876404494382004</v>
      </c>
      <c r="I34" s="2">
        <v>0.70010672358591297</v>
      </c>
      <c r="J34" s="2">
        <v>0.71765913757700195</v>
      </c>
      <c r="K34" s="2">
        <v>0.71779141104294497</v>
      </c>
    </row>
    <row r="35" spans="1:11" x14ac:dyDescent="0.25">
      <c r="A35" s="8" t="s">
        <v>87</v>
      </c>
      <c r="B35" s="2">
        <v>2.0504731861198701E-2</v>
      </c>
      <c r="C35" s="2">
        <v>2.00617283950617E-2</v>
      </c>
      <c r="D35" s="2">
        <v>2.27272727272727E-2</v>
      </c>
      <c r="E35" s="2">
        <v>1.9498607242339799E-2</v>
      </c>
      <c r="F35" s="2">
        <v>1.8158236057068702E-2</v>
      </c>
      <c r="G35" s="2">
        <v>1.84049079754601E-2</v>
      </c>
      <c r="H35" s="2">
        <v>1.57303370786517E-2</v>
      </c>
      <c r="I35" s="2">
        <v>1.81430096051227E-2</v>
      </c>
      <c r="J35" s="2">
        <v>1.6427104722792601E-2</v>
      </c>
      <c r="K35" s="2">
        <v>1.94274028629857E-2</v>
      </c>
    </row>
    <row r="36" spans="1:11" x14ac:dyDescent="0.25">
      <c r="A36" s="8" t="s">
        <v>88</v>
      </c>
      <c r="B36" s="2">
        <v>7.7287066246056801E-2</v>
      </c>
      <c r="C36" s="2">
        <v>6.0185185185185203E-2</v>
      </c>
      <c r="D36" s="2">
        <v>4.8484848484848499E-2</v>
      </c>
      <c r="E36" s="2">
        <v>4.73537604456825E-2</v>
      </c>
      <c r="F36" s="2">
        <v>3.7613488975356699E-2</v>
      </c>
      <c r="G36" s="2">
        <v>3.6809815950920199E-2</v>
      </c>
      <c r="H36" s="2">
        <v>4.9438202247190997E-2</v>
      </c>
      <c r="I36" s="2">
        <v>5.2294557097118499E-2</v>
      </c>
      <c r="J36" s="2">
        <v>4.62012320328542E-2</v>
      </c>
      <c r="K36" s="2">
        <v>4.7034764826175898E-2</v>
      </c>
    </row>
    <row r="37" spans="1:11" x14ac:dyDescent="0.25">
      <c r="A37" s="8" t="s">
        <v>89</v>
      </c>
      <c r="B37" s="2">
        <v>2.4390243902439001E-2</v>
      </c>
      <c r="C37" s="2">
        <v>2.2988505747126398E-2</v>
      </c>
      <c r="D37" s="2">
        <v>8.6021505376344107E-2</v>
      </c>
      <c r="E37" s="2">
        <v>0.118279569892473</v>
      </c>
      <c r="F37" s="2">
        <v>0.14942528735632199</v>
      </c>
      <c r="G37" s="2">
        <v>0.14117647058823499</v>
      </c>
      <c r="H37" s="2">
        <v>9.41176470588235E-2</v>
      </c>
      <c r="I37" s="2">
        <v>9.7560975609756101E-2</v>
      </c>
      <c r="J37" s="2">
        <v>0.113924050632911</v>
      </c>
      <c r="K37" s="2">
        <v>0.16</v>
      </c>
    </row>
    <row r="38" spans="1:11" x14ac:dyDescent="0.25">
      <c r="A38" s="8" t="s">
        <v>90</v>
      </c>
      <c r="B38" s="2">
        <v>1.21951219512195E-2</v>
      </c>
      <c r="C38" s="2">
        <v>1.1494252873563199E-2</v>
      </c>
      <c r="D38" s="2">
        <v>0</v>
      </c>
      <c r="E38" s="2">
        <v>0</v>
      </c>
      <c r="F38" s="2">
        <v>1.1494252873563199E-2</v>
      </c>
      <c r="G38" s="2">
        <v>1.1764705882352899E-2</v>
      </c>
      <c r="H38" s="2">
        <v>0</v>
      </c>
      <c r="I38" s="2">
        <v>0</v>
      </c>
      <c r="J38" s="2">
        <v>2.53164556962025E-2</v>
      </c>
      <c r="K38" s="2">
        <v>2.66666666666667E-2</v>
      </c>
    </row>
    <row r="39" spans="1:11" x14ac:dyDescent="0.25">
      <c r="A39" s="8" t="s">
        <v>91</v>
      </c>
      <c r="B39" s="2">
        <v>7.3170731707317097E-2</v>
      </c>
      <c r="C39" s="2">
        <v>3.4482758620689703E-2</v>
      </c>
      <c r="D39" s="2">
        <v>2.1505376344085999E-2</v>
      </c>
      <c r="E39" s="2">
        <v>1.0752688172042999E-2</v>
      </c>
      <c r="F39" s="2">
        <v>1.1494252873563199E-2</v>
      </c>
      <c r="G39" s="2">
        <v>1.1764705882352899E-2</v>
      </c>
      <c r="H39" s="2">
        <v>2.3529411764705899E-2</v>
      </c>
      <c r="I39" s="2">
        <v>4.8780487804878099E-2</v>
      </c>
      <c r="J39" s="2">
        <v>5.0632911392405097E-2</v>
      </c>
      <c r="K39" s="2">
        <v>5.3333333333333302E-2</v>
      </c>
    </row>
    <row r="40" spans="1:11" x14ac:dyDescent="0.25">
      <c r="A40" s="8" t="s">
        <v>92</v>
      </c>
      <c r="B40" s="2">
        <v>0.76829268292682895</v>
      </c>
      <c r="C40" s="2">
        <v>0.85057471264367801</v>
      </c>
      <c r="D40" s="2">
        <v>0.83870967741935498</v>
      </c>
      <c r="E40" s="2">
        <v>0.83870967741935498</v>
      </c>
      <c r="F40" s="2">
        <v>0.78160919540229901</v>
      </c>
      <c r="G40" s="2">
        <v>0.78823529411764703</v>
      </c>
      <c r="H40" s="2">
        <v>0.85882352941176499</v>
      </c>
      <c r="I40" s="2">
        <v>0.80487804878048796</v>
      </c>
      <c r="J40" s="2">
        <v>0.772151898734177</v>
      </c>
      <c r="K40" s="2">
        <v>0.72</v>
      </c>
    </row>
    <row r="41" spans="1:11" x14ac:dyDescent="0.25">
      <c r="A41" s="8" t="s">
        <v>93</v>
      </c>
      <c r="B41" s="2">
        <v>1.21951219512195E-2</v>
      </c>
      <c r="C41" s="2">
        <v>1.1494252873563199E-2</v>
      </c>
      <c r="D41" s="2">
        <v>1.0752688172042999E-2</v>
      </c>
      <c r="E41" s="2">
        <v>1.0752688172042999E-2</v>
      </c>
      <c r="F41" s="2">
        <v>2.2988505747126398E-2</v>
      </c>
      <c r="G41" s="2">
        <v>1.1764705882352899E-2</v>
      </c>
      <c r="H41" s="2">
        <v>0</v>
      </c>
      <c r="I41" s="2">
        <v>2.4390243902439001E-2</v>
      </c>
      <c r="J41" s="2">
        <v>2.53164556962025E-2</v>
      </c>
      <c r="K41" s="2">
        <v>0.04</v>
      </c>
    </row>
    <row r="42" spans="1:11" x14ac:dyDescent="0.25">
      <c r="A42" s="8" t="s">
        <v>94</v>
      </c>
      <c r="B42" s="2">
        <v>0.109756097560976</v>
      </c>
      <c r="C42" s="2">
        <v>6.8965517241379296E-2</v>
      </c>
      <c r="D42" s="2">
        <v>4.3010752688171998E-2</v>
      </c>
      <c r="E42" s="2">
        <v>2.1505376344085999E-2</v>
      </c>
      <c r="F42" s="2">
        <v>2.2988505747126398E-2</v>
      </c>
      <c r="G42" s="2">
        <v>3.5294117647058802E-2</v>
      </c>
      <c r="H42" s="2">
        <v>2.3529411764705899E-2</v>
      </c>
      <c r="I42" s="2">
        <v>2.4390243902439001E-2</v>
      </c>
      <c r="J42" s="2">
        <v>1.26582278481013E-2</v>
      </c>
      <c r="K42" s="2">
        <v>0</v>
      </c>
    </row>
    <row r="43" spans="1:11" x14ac:dyDescent="0.25">
      <c r="A43" s="8" t="s">
        <v>95</v>
      </c>
      <c r="B43" s="2">
        <v>0.70046801872074904</v>
      </c>
      <c r="C43" s="2">
        <v>0.65815324165029498</v>
      </c>
      <c r="D43" s="2">
        <v>0.65853658536585402</v>
      </c>
      <c r="E43" s="2">
        <v>0.664251207729469</v>
      </c>
      <c r="F43" s="2">
        <v>0.65891472868217005</v>
      </c>
      <c r="G43" s="2">
        <v>0.65230769230769203</v>
      </c>
      <c r="H43" s="2">
        <v>0.678321678321678</v>
      </c>
      <c r="I43" s="2">
        <v>0.65870307167235498</v>
      </c>
      <c r="J43" s="2">
        <v>0.64779874213836497</v>
      </c>
      <c r="K43" s="2">
        <v>0.6</v>
      </c>
    </row>
    <row r="44" spans="1:11" x14ac:dyDescent="0.25">
      <c r="A44" s="8" t="s">
        <v>96</v>
      </c>
      <c r="B44" s="2">
        <v>0.10452418096723901</v>
      </c>
      <c r="C44" s="2">
        <v>0.12770137524558001</v>
      </c>
      <c r="D44" s="2">
        <v>0.117516629711752</v>
      </c>
      <c r="E44" s="2">
        <v>0.13768115942028999</v>
      </c>
      <c r="F44" s="2">
        <v>0.14728682170542601</v>
      </c>
      <c r="G44" s="2">
        <v>0.16</v>
      </c>
      <c r="H44" s="2">
        <v>0.143356643356643</v>
      </c>
      <c r="I44" s="2">
        <v>0.12969283276450499</v>
      </c>
      <c r="J44" s="2">
        <v>0.14150943396226401</v>
      </c>
      <c r="K44" s="2">
        <v>0.17</v>
      </c>
    </row>
    <row r="45" spans="1:11" x14ac:dyDescent="0.25">
      <c r="A45" s="8" t="s">
        <v>97</v>
      </c>
      <c r="B45" s="2">
        <v>1.4040561622464901E-2</v>
      </c>
      <c r="C45" s="2">
        <v>1.17878192534381E-2</v>
      </c>
      <c r="D45" s="2">
        <v>1.10864745011086E-2</v>
      </c>
      <c r="E45" s="2">
        <v>1.20772946859903E-2</v>
      </c>
      <c r="F45" s="2">
        <v>1.0335917312661499E-2</v>
      </c>
      <c r="G45" s="2">
        <v>1.2307692307692301E-2</v>
      </c>
      <c r="H45" s="2">
        <v>1.04895104895105E-2</v>
      </c>
      <c r="I45" s="2">
        <v>2.0477815699658699E-2</v>
      </c>
      <c r="J45" s="2">
        <v>1.57232704402516E-2</v>
      </c>
      <c r="K45" s="2">
        <v>1.4999999999999999E-2</v>
      </c>
    </row>
    <row r="46" spans="1:11" x14ac:dyDescent="0.25">
      <c r="A46" s="8" t="s">
        <v>98</v>
      </c>
      <c r="B46" s="2">
        <v>7.8003120124804995E-2</v>
      </c>
      <c r="C46" s="2">
        <v>7.2691552062868398E-2</v>
      </c>
      <c r="D46" s="2">
        <v>7.7605321507760505E-2</v>
      </c>
      <c r="E46" s="2">
        <v>6.2801932367149801E-2</v>
      </c>
      <c r="F46" s="2">
        <v>5.9431524547803601E-2</v>
      </c>
      <c r="G46" s="2">
        <v>6.15384615384615E-2</v>
      </c>
      <c r="H46" s="2">
        <v>5.9440559440559398E-2</v>
      </c>
      <c r="I46" s="2">
        <v>7.16723549488055E-2</v>
      </c>
      <c r="J46" s="2">
        <v>6.9182389937106903E-2</v>
      </c>
      <c r="K46" s="2">
        <v>5.7500000000000002E-2</v>
      </c>
    </row>
    <row r="47" spans="1:11" x14ac:dyDescent="0.25">
      <c r="A47" s="8" t="s">
        <v>99</v>
      </c>
      <c r="B47" s="2">
        <v>2.8081123244929802E-2</v>
      </c>
      <c r="C47" s="2">
        <v>4.9115913555992097E-2</v>
      </c>
      <c r="D47" s="2">
        <v>4.8780487804878099E-2</v>
      </c>
      <c r="E47" s="2">
        <v>5.0724637681159403E-2</v>
      </c>
      <c r="F47" s="2">
        <v>4.90956072351421E-2</v>
      </c>
      <c r="G47" s="2">
        <v>5.53846153846154E-2</v>
      </c>
      <c r="H47" s="2">
        <v>6.6433566433566404E-2</v>
      </c>
      <c r="I47" s="2">
        <v>7.5085324232081904E-2</v>
      </c>
      <c r="J47" s="2">
        <v>6.6037735849056603E-2</v>
      </c>
      <c r="K47" s="2">
        <v>0.105</v>
      </c>
    </row>
    <row r="48" spans="1:11" x14ac:dyDescent="0.25">
      <c r="A48" s="8" t="s">
        <v>100</v>
      </c>
      <c r="B48" s="2">
        <v>7.4882995319812795E-2</v>
      </c>
      <c r="C48" s="2">
        <v>8.05500982318271E-2</v>
      </c>
      <c r="D48" s="2">
        <v>8.6474501108647406E-2</v>
      </c>
      <c r="E48" s="2">
        <v>7.2463768115942004E-2</v>
      </c>
      <c r="F48" s="2">
        <v>7.4935400516795897E-2</v>
      </c>
      <c r="G48" s="2">
        <v>5.8461538461538502E-2</v>
      </c>
      <c r="H48" s="2">
        <v>4.1958041958042001E-2</v>
      </c>
      <c r="I48" s="2">
        <v>4.4368600682593899E-2</v>
      </c>
      <c r="J48" s="2">
        <v>5.9748427672956003E-2</v>
      </c>
      <c r="K48" s="2">
        <v>5.2499999999999998E-2</v>
      </c>
    </row>
    <row r="49" spans="1:12" x14ac:dyDescent="0.25">
      <c r="A49" s="15"/>
    </row>
    <row r="50" spans="1:12" x14ac:dyDescent="0.25">
      <c r="A50" s="15"/>
    </row>
    <row r="51" spans="1:12" x14ac:dyDescent="0.25">
      <c r="A51" s="15"/>
      <c r="B51" s="21" t="s">
        <v>30</v>
      </c>
      <c r="C51" s="21"/>
      <c r="D51" s="21"/>
      <c r="E51" s="21"/>
      <c r="F51" s="21"/>
      <c r="G51" s="21"/>
      <c r="H51" s="21"/>
      <c r="I51" s="21"/>
      <c r="J51" s="21"/>
      <c r="K51" s="6" t="s">
        <v>31</v>
      </c>
      <c r="L51" s="6" t="s">
        <v>32</v>
      </c>
    </row>
    <row r="52" spans="1:12" x14ac:dyDescent="0.25">
      <c r="A52" s="9" t="s">
        <v>33</v>
      </c>
      <c r="B52" s="4" t="s">
        <v>14</v>
      </c>
      <c r="C52" s="4" t="s">
        <v>15</v>
      </c>
      <c r="D52" s="4" t="s">
        <v>16</v>
      </c>
      <c r="E52" s="4" t="s">
        <v>17</v>
      </c>
      <c r="F52" s="4" t="s">
        <v>18</v>
      </c>
      <c r="G52" s="4" t="s">
        <v>19</v>
      </c>
      <c r="H52" s="4" t="s">
        <v>20</v>
      </c>
      <c r="I52" s="4" t="s">
        <v>21</v>
      </c>
      <c r="J52" s="4" t="s">
        <v>22</v>
      </c>
      <c r="K52" s="4" t="s">
        <v>23</v>
      </c>
      <c r="L52" s="4" t="s">
        <v>24</v>
      </c>
    </row>
    <row r="53" spans="1:12" x14ac:dyDescent="0.25">
      <c r="A53" s="8" t="s">
        <v>83</v>
      </c>
      <c r="B53" s="2">
        <v>-2.7027027027027001E-2</v>
      </c>
      <c r="C53" s="2">
        <v>1.85185185185185E-2</v>
      </c>
      <c r="D53" s="2">
        <v>0.2</v>
      </c>
      <c r="E53" s="2">
        <v>2.27272727272727E-2</v>
      </c>
      <c r="F53" s="2">
        <v>9.6296296296296297E-2</v>
      </c>
      <c r="G53" s="2">
        <v>9.45945945945946E-2</v>
      </c>
      <c r="H53" s="2">
        <v>1.2345679012345699E-2</v>
      </c>
      <c r="I53" s="2">
        <v>-1.8292682926829298E-2</v>
      </c>
      <c r="J53" s="2">
        <v>6.2111801242236003E-3</v>
      </c>
      <c r="K53" s="3">
        <v>9.45945945945946E-2</v>
      </c>
      <c r="L53" s="3">
        <v>0.45945945945945899</v>
      </c>
    </row>
    <row r="54" spans="1:12" x14ac:dyDescent="0.25">
      <c r="A54" s="8" t="s">
        <v>84</v>
      </c>
      <c r="B54" s="2">
        <v>0.42857142857142899</v>
      </c>
      <c r="C54" s="2">
        <v>0.1</v>
      </c>
      <c r="D54" s="2">
        <v>0.18181818181818199</v>
      </c>
      <c r="E54" s="2">
        <v>0.30769230769230799</v>
      </c>
      <c r="F54" s="2">
        <v>5.8823529411764698E-2</v>
      </c>
      <c r="G54" s="2">
        <v>0.22222222222222199</v>
      </c>
      <c r="H54" s="2">
        <v>-4.5454545454545497E-2</v>
      </c>
      <c r="I54" s="2">
        <v>9.5238095238095205E-2</v>
      </c>
      <c r="J54" s="2">
        <v>-0.30434782608695699</v>
      </c>
      <c r="K54" s="3">
        <v>-0.11111111111111099</v>
      </c>
      <c r="L54" s="3">
        <v>1.28571428571429</v>
      </c>
    </row>
    <row r="55" spans="1:12" x14ac:dyDescent="0.25">
      <c r="A55" s="8" t="s">
        <v>85</v>
      </c>
      <c r="B55" s="2">
        <v>0</v>
      </c>
      <c r="C55" s="2">
        <v>8.6956521739130405E-2</v>
      </c>
      <c r="D55" s="2">
        <v>0.24</v>
      </c>
      <c r="E55" s="2">
        <v>3.2258064516128997E-2</v>
      </c>
      <c r="F55" s="2">
        <v>0</v>
      </c>
      <c r="G55" s="2">
        <v>9.375E-2</v>
      </c>
      <c r="H55" s="2">
        <v>-0.14285714285714299</v>
      </c>
      <c r="I55" s="2">
        <v>0</v>
      </c>
      <c r="J55" s="2">
        <v>0.1</v>
      </c>
      <c r="K55" s="3">
        <v>3.125E-2</v>
      </c>
      <c r="L55" s="3">
        <v>0.434782608695652</v>
      </c>
    </row>
    <row r="56" spans="1:12" x14ac:dyDescent="0.25">
      <c r="A56" s="8" t="s">
        <v>86</v>
      </c>
      <c r="B56" s="2">
        <v>5.5684454756380501E-2</v>
      </c>
      <c r="C56" s="2">
        <v>2.6373626373626401E-2</v>
      </c>
      <c r="D56" s="2">
        <v>5.78158458244111E-2</v>
      </c>
      <c r="E56" s="2">
        <v>0.10121457489878501</v>
      </c>
      <c r="F56" s="2">
        <v>5.1470588235294101E-2</v>
      </c>
      <c r="G56" s="2">
        <v>7.1678321678321694E-2</v>
      </c>
      <c r="H56" s="2">
        <v>7.01468189233279E-2</v>
      </c>
      <c r="I56" s="2">
        <v>6.5548780487804895E-2</v>
      </c>
      <c r="J56" s="2">
        <v>4.29184549356223E-3</v>
      </c>
      <c r="K56" s="3">
        <v>0.22727272727272699</v>
      </c>
      <c r="L56" s="3">
        <v>0.62877030162412995</v>
      </c>
    </row>
    <row r="57" spans="1:12" x14ac:dyDescent="0.25">
      <c r="A57" s="8" t="s">
        <v>87</v>
      </c>
      <c r="B57" s="2">
        <v>0</v>
      </c>
      <c r="C57" s="2">
        <v>0.15384615384615399</v>
      </c>
      <c r="D57" s="2">
        <v>-6.6666666666666693E-2</v>
      </c>
      <c r="E57" s="2">
        <v>0</v>
      </c>
      <c r="F57" s="2">
        <v>7.1428571428571397E-2</v>
      </c>
      <c r="G57" s="2">
        <v>-6.6666666666666693E-2</v>
      </c>
      <c r="H57" s="2">
        <v>0.214285714285714</v>
      </c>
      <c r="I57" s="2">
        <v>-5.8823529411764698E-2</v>
      </c>
      <c r="J57" s="2">
        <v>0.1875</v>
      </c>
      <c r="K57" s="3">
        <v>0.266666666666667</v>
      </c>
      <c r="L57" s="3">
        <v>0.46153846153846201</v>
      </c>
    </row>
    <row r="58" spans="1:12" x14ac:dyDescent="0.25">
      <c r="A58" s="8" t="s">
        <v>88</v>
      </c>
      <c r="B58" s="2">
        <v>-0.20408163265306101</v>
      </c>
      <c r="C58" s="2">
        <v>-0.17948717948717899</v>
      </c>
      <c r="D58" s="2">
        <v>6.25E-2</v>
      </c>
      <c r="E58" s="2">
        <v>-0.14705882352941199</v>
      </c>
      <c r="F58" s="2">
        <v>3.4482758620689703E-2</v>
      </c>
      <c r="G58" s="2">
        <v>0.46666666666666701</v>
      </c>
      <c r="H58" s="2">
        <v>0.11363636363636399</v>
      </c>
      <c r="I58" s="2">
        <v>-8.1632653061224497E-2</v>
      </c>
      <c r="J58" s="2">
        <v>2.2222222222222199E-2</v>
      </c>
      <c r="K58" s="3">
        <v>0.53333333333333299</v>
      </c>
      <c r="L58" s="3">
        <v>-6.1224489795918401E-2</v>
      </c>
    </row>
    <row r="59" spans="1:12" x14ac:dyDescent="0.25">
      <c r="A59" s="8" t="s">
        <v>89</v>
      </c>
      <c r="B59" s="2">
        <v>0</v>
      </c>
      <c r="C59" s="2">
        <v>3</v>
      </c>
      <c r="D59" s="2">
        <v>0.375</v>
      </c>
      <c r="E59" s="2">
        <v>0.18181818181818199</v>
      </c>
      <c r="F59" s="2">
        <v>-7.69230769230769E-2</v>
      </c>
      <c r="G59" s="2">
        <v>-0.33333333333333298</v>
      </c>
      <c r="H59" s="2">
        <v>0</v>
      </c>
      <c r="I59" s="2">
        <v>0.125</v>
      </c>
      <c r="J59" s="2">
        <v>0.33333333333333298</v>
      </c>
      <c r="K59" s="3">
        <v>0</v>
      </c>
      <c r="L59" s="3">
        <v>5</v>
      </c>
    </row>
    <row r="60" spans="1:12" x14ac:dyDescent="0.25">
      <c r="A60" s="8" t="s">
        <v>90</v>
      </c>
      <c r="B60" s="2">
        <v>0</v>
      </c>
      <c r="C60" s="2">
        <v>-1</v>
      </c>
      <c r="D60" s="2">
        <v>0</v>
      </c>
      <c r="E60" s="2">
        <v>0</v>
      </c>
      <c r="F60" s="2">
        <v>0</v>
      </c>
      <c r="G60" s="2">
        <v>-1</v>
      </c>
      <c r="H60" s="2">
        <v>0</v>
      </c>
      <c r="I60" s="2">
        <v>0</v>
      </c>
      <c r="J60" s="2">
        <v>0</v>
      </c>
      <c r="K60" s="3">
        <v>1</v>
      </c>
      <c r="L60" s="3">
        <v>1</v>
      </c>
    </row>
    <row r="61" spans="1:12" x14ac:dyDescent="0.25">
      <c r="A61" s="8" t="s">
        <v>91</v>
      </c>
      <c r="B61" s="2">
        <v>-0.5</v>
      </c>
      <c r="C61" s="2">
        <v>-0.33333333333333298</v>
      </c>
      <c r="D61" s="2">
        <v>-0.5</v>
      </c>
      <c r="E61" s="2">
        <v>0</v>
      </c>
      <c r="F61" s="2">
        <v>0</v>
      </c>
      <c r="G61" s="2">
        <v>1</v>
      </c>
      <c r="H61" s="2">
        <v>1</v>
      </c>
      <c r="I61" s="2">
        <v>0</v>
      </c>
      <c r="J61" s="2">
        <v>0</v>
      </c>
      <c r="K61" s="3">
        <v>3</v>
      </c>
      <c r="L61" s="3">
        <v>-0.33333333333333298</v>
      </c>
    </row>
    <row r="62" spans="1:12" x14ac:dyDescent="0.25">
      <c r="A62" s="8" t="s">
        <v>92</v>
      </c>
      <c r="B62" s="2">
        <v>0.17460317460317501</v>
      </c>
      <c r="C62" s="2">
        <v>5.4054054054054099E-2</v>
      </c>
      <c r="D62" s="2">
        <v>0</v>
      </c>
      <c r="E62" s="2">
        <v>-0.128205128205128</v>
      </c>
      <c r="F62" s="2">
        <v>-1.4705882352941201E-2</v>
      </c>
      <c r="G62" s="2">
        <v>8.9552238805970102E-2</v>
      </c>
      <c r="H62" s="2">
        <v>-9.5890410958904104E-2</v>
      </c>
      <c r="I62" s="2">
        <v>-7.5757575757575801E-2</v>
      </c>
      <c r="J62" s="2">
        <v>-0.114754098360656</v>
      </c>
      <c r="K62" s="3">
        <v>-0.19402985074626899</v>
      </c>
      <c r="L62" s="3">
        <v>-0.14285714285714299</v>
      </c>
    </row>
    <row r="63" spans="1:12" x14ac:dyDescent="0.25">
      <c r="A63" s="8" t="s">
        <v>93</v>
      </c>
      <c r="B63" s="2">
        <v>0</v>
      </c>
      <c r="C63" s="2">
        <v>0</v>
      </c>
      <c r="D63" s="2">
        <v>0</v>
      </c>
      <c r="E63" s="2">
        <v>1</v>
      </c>
      <c r="F63" s="2">
        <v>-0.5</v>
      </c>
      <c r="G63" s="2">
        <v>-1</v>
      </c>
      <c r="H63" s="2">
        <v>0</v>
      </c>
      <c r="I63" s="2">
        <v>0</v>
      </c>
      <c r="J63" s="2">
        <v>0.5</v>
      </c>
      <c r="K63" s="3">
        <v>2</v>
      </c>
      <c r="L63" s="3">
        <v>2</v>
      </c>
    </row>
    <row r="64" spans="1:12" x14ac:dyDescent="0.25">
      <c r="A64" s="8" t="s">
        <v>94</v>
      </c>
      <c r="B64" s="2">
        <v>-0.33333333333333298</v>
      </c>
      <c r="C64" s="2">
        <v>-0.33333333333333298</v>
      </c>
      <c r="D64" s="2">
        <v>-0.5</v>
      </c>
      <c r="E64" s="2">
        <v>0</v>
      </c>
      <c r="F64" s="2">
        <v>0.5</v>
      </c>
      <c r="G64" s="2">
        <v>-0.33333333333333298</v>
      </c>
      <c r="H64" s="2">
        <v>0</v>
      </c>
      <c r="I64" s="2">
        <v>-0.5</v>
      </c>
      <c r="J64" s="2">
        <v>-1</v>
      </c>
      <c r="K64" s="3">
        <v>-1</v>
      </c>
      <c r="L64" s="3">
        <v>-1</v>
      </c>
    </row>
    <row r="65" spans="1:12" x14ac:dyDescent="0.25">
      <c r="A65" s="8" t="s">
        <v>95</v>
      </c>
      <c r="B65" s="2">
        <v>-0.253897550111359</v>
      </c>
      <c r="C65" s="2">
        <v>-0.113432835820896</v>
      </c>
      <c r="D65" s="2">
        <v>-7.4074074074074098E-2</v>
      </c>
      <c r="E65" s="2">
        <v>-7.2727272727272696E-2</v>
      </c>
      <c r="F65" s="2">
        <v>-0.168627450980392</v>
      </c>
      <c r="G65" s="2">
        <v>-8.4905660377358499E-2</v>
      </c>
      <c r="H65" s="2">
        <v>-5.1546391752577301E-3</v>
      </c>
      <c r="I65" s="2">
        <v>6.7357512953367907E-2</v>
      </c>
      <c r="J65" s="2">
        <v>0.16504854368932001</v>
      </c>
      <c r="K65" s="3">
        <v>0.13207547169811301</v>
      </c>
      <c r="L65" s="3">
        <v>-0.465478841870824</v>
      </c>
    </row>
    <row r="66" spans="1:12" x14ac:dyDescent="0.25">
      <c r="A66" s="8" t="s">
        <v>96</v>
      </c>
      <c r="B66" s="2">
        <v>-2.9850746268656699E-2</v>
      </c>
      <c r="C66" s="2">
        <v>-0.18461538461538499</v>
      </c>
      <c r="D66" s="2">
        <v>7.5471698113207503E-2</v>
      </c>
      <c r="E66" s="2">
        <v>0</v>
      </c>
      <c r="F66" s="2">
        <v>-8.7719298245614002E-2</v>
      </c>
      <c r="G66" s="2">
        <v>-0.21153846153846201</v>
      </c>
      <c r="H66" s="2">
        <v>-7.3170731707317097E-2</v>
      </c>
      <c r="I66" s="2">
        <v>0.18421052631578899</v>
      </c>
      <c r="J66" s="2">
        <v>0.51111111111111096</v>
      </c>
      <c r="K66" s="3">
        <v>0.30769230769230799</v>
      </c>
      <c r="L66" s="3">
        <v>1.49253731343284E-2</v>
      </c>
    </row>
    <row r="67" spans="1:12" x14ac:dyDescent="0.25">
      <c r="A67" s="8" t="s">
        <v>97</v>
      </c>
      <c r="B67" s="2">
        <v>-0.33333333333333298</v>
      </c>
      <c r="C67" s="2">
        <v>-0.16666666666666699</v>
      </c>
      <c r="D67" s="2">
        <v>0</v>
      </c>
      <c r="E67" s="2">
        <v>-0.2</v>
      </c>
      <c r="F67" s="2">
        <v>0</v>
      </c>
      <c r="G67" s="2">
        <v>-0.25</v>
      </c>
      <c r="H67" s="2">
        <v>1</v>
      </c>
      <c r="I67" s="2">
        <v>-0.16666666666666699</v>
      </c>
      <c r="J67" s="2">
        <v>0.2</v>
      </c>
      <c r="K67" s="3">
        <v>0.5</v>
      </c>
      <c r="L67" s="3">
        <v>-0.33333333333333298</v>
      </c>
    </row>
    <row r="68" spans="1:12" x14ac:dyDescent="0.25">
      <c r="A68" s="8" t="s">
        <v>98</v>
      </c>
      <c r="B68" s="2">
        <v>-0.26</v>
      </c>
      <c r="C68" s="2">
        <v>-5.4054054054054099E-2</v>
      </c>
      <c r="D68" s="2">
        <v>-0.25714285714285701</v>
      </c>
      <c r="E68" s="2">
        <v>-0.115384615384615</v>
      </c>
      <c r="F68" s="2">
        <v>-0.13043478260869601</v>
      </c>
      <c r="G68" s="2">
        <v>-0.15</v>
      </c>
      <c r="H68" s="2">
        <v>0.23529411764705899</v>
      </c>
      <c r="I68" s="2">
        <v>4.7619047619047603E-2</v>
      </c>
      <c r="J68" s="2">
        <v>4.5454545454545497E-2</v>
      </c>
      <c r="K68" s="3">
        <v>0.15</v>
      </c>
      <c r="L68" s="3">
        <v>-0.54</v>
      </c>
    </row>
    <row r="69" spans="1:12" x14ac:dyDescent="0.25">
      <c r="A69" s="8" t="s">
        <v>99</v>
      </c>
      <c r="B69" s="2">
        <v>0.38888888888888901</v>
      </c>
      <c r="C69" s="2">
        <v>-0.12</v>
      </c>
      <c r="D69" s="2">
        <v>-4.5454545454545497E-2</v>
      </c>
      <c r="E69" s="2">
        <v>-9.5238095238095205E-2</v>
      </c>
      <c r="F69" s="2">
        <v>-5.2631578947368397E-2</v>
      </c>
      <c r="G69" s="2">
        <v>5.5555555555555601E-2</v>
      </c>
      <c r="H69" s="2">
        <v>0.157894736842105</v>
      </c>
      <c r="I69" s="2">
        <v>-4.5454545454545497E-2</v>
      </c>
      <c r="J69" s="2">
        <v>1</v>
      </c>
      <c r="K69" s="3">
        <v>1.3333333333333299</v>
      </c>
      <c r="L69" s="3">
        <v>1.3333333333333299</v>
      </c>
    </row>
    <row r="70" spans="1:12" x14ac:dyDescent="0.25">
      <c r="A70" s="8" t="s">
        <v>100</v>
      </c>
      <c r="B70" s="2">
        <v>-0.14583333333333301</v>
      </c>
      <c r="C70" s="2">
        <v>-4.8780487804878099E-2</v>
      </c>
      <c r="D70" s="2">
        <v>-0.230769230769231</v>
      </c>
      <c r="E70" s="2">
        <v>-3.3333333333333298E-2</v>
      </c>
      <c r="F70" s="2">
        <v>-0.34482758620689702</v>
      </c>
      <c r="G70" s="2">
        <v>-0.36842105263157898</v>
      </c>
      <c r="H70" s="2">
        <v>8.3333333333333301E-2</v>
      </c>
      <c r="I70" s="2">
        <v>0.46153846153846201</v>
      </c>
      <c r="J70" s="2">
        <v>0.105263157894737</v>
      </c>
      <c r="K70" s="3">
        <v>0.105263157894737</v>
      </c>
      <c r="L70" s="3">
        <v>-0.5625</v>
      </c>
    </row>
    <row r="71" spans="1:12" x14ac:dyDescent="0.25">
      <c r="A71" s="11" t="s">
        <v>13</v>
      </c>
      <c r="B71" s="3">
        <v>-8.3271923360353703E-2</v>
      </c>
      <c r="C71" s="3">
        <v>-3.2154340836012901E-2</v>
      </c>
      <c r="D71" s="3">
        <v>1.74418604651163E-2</v>
      </c>
      <c r="E71" s="3">
        <v>1.6326530612244899E-2</v>
      </c>
      <c r="F71" s="3">
        <v>-1.60642570281124E-2</v>
      </c>
      <c r="G71" s="3">
        <v>2.9387755102040801E-2</v>
      </c>
      <c r="H71" s="3">
        <v>4.0444091990483703E-2</v>
      </c>
      <c r="I71" s="3">
        <v>4.4969512195121901E-2</v>
      </c>
      <c r="J71" s="3">
        <v>5.9810357403355198E-2</v>
      </c>
      <c r="K71" s="3">
        <v>0.18612244897959199</v>
      </c>
      <c r="L71" s="3">
        <v>7.0744288872512898E-2</v>
      </c>
    </row>
    <row r="72" spans="1:12" x14ac:dyDescent="0.25">
      <c r="A72" s="15"/>
    </row>
    <row r="73" spans="1:12" x14ac:dyDescent="0.25">
      <c r="A73" s="13" t="s">
        <v>34</v>
      </c>
    </row>
    <row r="74" spans="1:12" x14ac:dyDescent="0.25">
      <c r="A74" s="14" t="s">
        <v>35</v>
      </c>
    </row>
    <row r="75" spans="1:12" x14ac:dyDescent="0.25">
      <c r="A75" s="14" t="s">
        <v>36</v>
      </c>
    </row>
    <row r="76" spans="1:12" x14ac:dyDescent="0.25">
      <c r="A76" s="14" t="s">
        <v>37</v>
      </c>
    </row>
    <row r="77" spans="1:12" x14ac:dyDescent="0.25">
      <c r="A77" s="14" t="s">
        <v>102</v>
      </c>
    </row>
    <row r="78" spans="1:12" x14ac:dyDescent="0.25">
      <c r="A78" s="14" t="s">
        <v>38</v>
      </c>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2021
Reference tables - doctors in training&amp;CNA&amp;RNA</oddHeader>
    <oddFooter>&amp;LGeneral Medical Council&amp;CNA&amp;R&amp;A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115</vt:i4>
      </vt:variant>
    </vt:vector>
  </HeadingPairs>
  <TitlesOfParts>
    <vt:vector size="115" baseType="lpstr">
      <vt:lpstr>Introduction_DrsInTraining</vt: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Table 58</vt:lpstr>
      <vt:lpstr>Table 59</vt:lpstr>
      <vt:lpstr>Table 60</vt:lpstr>
      <vt:lpstr>Table 61</vt:lpstr>
      <vt:lpstr>Table 62</vt:lpstr>
      <vt:lpstr>Table 63</vt:lpstr>
      <vt:lpstr>Table 64</vt:lpstr>
      <vt:lpstr>Table 65</vt:lpstr>
      <vt:lpstr>Table 66</vt:lpstr>
      <vt:lpstr>Table 67</vt:lpstr>
      <vt:lpstr>Table 68</vt:lpstr>
      <vt:lpstr>Table 69</vt:lpstr>
      <vt:lpstr>Table 70</vt:lpstr>
      <vt:lpstr>Table 71</vt:lpstr>
      <vt:lpstr>Table 72</vt:lpstr>
      <vt:lpstr>Table 73</vt:lpstr>
      <vt:lpstr>Table 74</vt:lpstr>
      <vt:lpstr>Table 75</vt:lpstr>
      <vt:lpstr>Table 76</vt:lpstr>
      <vt:lpstr>Table 77</vt:lpstr>
      <vt:lpstr>Table 78</vt:lpstr>
      <vt:lpstr>Table 79</vt:lpstr>
      <vt:lpstr>Table 80</vt:lpstr>
      <vt:lpstr>Table 81</vt:lpstr>
      <vt:lpstr>Table 82</vt:lpstr>
      <vt:lpstr>Table 83</vt:lpstr>
      <vt:lpstr>Table 84</vt:lpstr>
      <vt:lpstr>Table 85</vt:lpstr>
      <vt:lpstr>Table 86</vt:lpstr>
      <vt:lpstr>Table 87</vt:lpstr>
      <vt:lpstr>Table 88</vt:lpstr>
      <vt:lpstr>Table 89</vt:lpstr>
      <vt:lpstr>Table 90</vt:lpstr>
      <vt:lpstr>Table 91</vt:lpstr>
      <vt:lpstr>Table 92</vt:lpstr>
      <vt:lpstr>Table 93</vt:lpstr>
      <vt:lpstr>Table 94</vt:lpstr>
      <vt:lpstr>Table 95</vt:lpstr>
      <vt:lpstr>Table 96</vt:lpstr>
      <vt:lpstr>Table 97</vt:lpstr>
      <vt:lpstr>Table 98</vt:lpstr>
      <vt:lpstr>Table 99</vt:lpstr>
      <vt:lpstr>Table 100</vt:lpstr>
      <vt:lpstr>Table 101</vt:lpstr>
      <vt:lpstr>Table 102</vt:lpstr>
      <vt:lpstr>Table 103</vt:lpstr>
      <vt:lpstr>Table 104</vt:lpstr>
      <vt:lpstr>Table 105</vt:lpstr>
      <vt:lpstr>Table 106</vt:lpstr>
      <vt:lpstr>Table 107</vt:lpstr>
      <vt:lpstr>Table 108</vt:lpstr>
      <vt:lpstr>Table 109</vt:lpstr>
      <vt:lpstr>Table 110</vt:lpstr>
      <vt:lpstr>Table 111</vt:lpstr>
      <vt:lpstr>Table 112</vt:lpstr>
      <vt:lpstr>Table 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KBorojevic</dc:creator>
  <cp:lastModifiedBy>James Gooding </cp:lastModifiedBy>
  <dcterms:created xsi:type="dcterms:W3CDTF">2022-10-10T10:38:14Z</dcterms:created>
  <dcterms:modified xsi:type="dcterms:W3CDTF">2022-10-17T07:57:27Z</dcterms:modified>
</cp:coreProperties>
</file>